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"/>
    </mc:Choice>
  </mc:AlternateContent>
  <xr:revisionPtr revIDLastSave="0" documentId="13_ncr:1_{EC73DAF8-5F1D-48D8-B3AA-1EBCF58E26F9}" xr6:coauthVersionLast="47" xr6:coauthVersionMax="47" xr10:uidLastSave="{00000000-0000-0000-0000-000000000000}"/>
  <bookViews>
    <workbookView xWindow="14295" yWindow="0" windowWidth="14610" windowHeight="15585" firstSheet="4" activeTab="4" xr2:uid="{00000000-000D-0000-FFFF-FFFF00000000}"/>
  </bookViews>
  <sheets>
    <sheet name="Datos" sheetId="19" r:id="rId1"/>
    <sheet name="Nomina Fijos" sheetId="17" r:id="rId2"/>
    <sheet name="Temporal Cargos de Carrera" sheetId="12" r:id="rId3"/>
    <sheet name="Nomina Personal Vigilancia" sheetId="11" r:id="rId4"/>
    <sheet name="Nómina Personal Eventual" sheetId="14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Fijos'!$C$1:$C$681</definedName>
    <definedName name="_xlnm._FilterDatabase" localSheetId="4" hidden="1">'Nómina Personal Eventual'!$A$20:$Q$71</definedName>
    <definedName name="_xlnm._FilterDatabase" localSheetId="3" hidden="1">'Nomina Personal Vigilancia'!$A$9:$O$110</definedName>
    <definedName name="_xlnm._FilterDatabase" localSheetId="5" hidden="1">'Nomina Tramite de Pensión'!$A$9:$O$13</definedName>
    <definedName name="_xlnm._FilterDatabase" localSheetId="2" hidden="1">'Temporal Cargos de Carrera'!$O$2:$O$268</definedName>
    <definedName name="_xlnm.Print_Area" localSheetId="0">Datos!$B$5:$H$10</definedName>
    <definedName name="_xlnm.Print_Area" localSheetId="1">'Nomina Fijos'!$A$2:$N$611</definedName>
    <definedName name="_xlnm.Print_Area" localSheetId="4">'Nómina Personal Eventual'!$A$11:$Q$79</definedName>
    <definedName name="_xlnm.Print_Area" localSheetId="3">'Nomina Personal Vigilancia'!$A$1:$O$118</definedName>
    <definedName name="_xlnm.Print_Area" localSheetId="5">'Nomina Tramite de Pensión'!$A$1:$O$21</definedName>
    <definedName name="_xlnm.Print_Area" localSheetId="2">'Temporal Cargos de Carrera'!$A$2:$Q$266</definedName>
    <definedName name="_xlnm.Print_Titles" localSheetId="1">'Nomina Fijos'!$2:$10</definedName>
    <definedName name="_xlnm.Print_Titles" localSheetId="4">'Nómina Personal Eventual'!$10:$20</definedName>
    <definedName name="_xlnm.Print_Titles" localSheetId="3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4" l="1"/>
  <c r="Q55" i="14"/>
  <c r="Q57" i="14" s="1"/>
  <c r="Q56" i="14"/>
  <c r="P54" i="14"/>
  <c r="P55" i="14"/>
  <c r="P56" i="14"/>
  <c r="P57" i="14" s="1"/>
  <c r="Q37" i="14"/>
  <c r="Q38" i="14" s="1"/>
  <c r="P37" i="14"/>
  <c r="J57" i="14"/>
  <c r="K57" i="14"/>
  <c r="L57" i="14"/>
  <c r="M57" i="14"/>
  <c r="N57" i="14"/>
  <c r="O57" i="14"/>
  <c r="J38" i="14"/>
  <c r="K38" i="14"/>
  <c r="L38" i="14"/>
  <c r="M38" i="14"/>
  <c r="N38" i="14"/>
  <c r="O38" i="14"/>
  <c r="P38" i="14"/>
  <c r="O87" i="14"/>
  <c r="P87" i="14"/>
  <c r="Q87" i="14"/>
  <c r="I88" i="14"/>
  <c r="J87" i="14"/>
  <c r="K87" i="14"/>
  <c r="L87" i="14"/>
  <c r="M87" i="14"/>
  <c r="N87" i="14"/>
  <c r="I87" i="14"/>
  <c r="I38" i="14"/>
  <c r="N37" i="14"/>
  <c r="K37" i="14"/>
  <c r="L37" i="14" s="1"/>
  <c r="M37" i="14" s="1"/>
  <c r="I57" i="14"/>
  <c r="K52" i="14"/>
  <c r="K53" i="14"/>
  <c r="K54" i="14"/>
  <c r="L54" i="14" s="1"/>
  <c r="K55" i="14"/>
  <c r="K56" i="14"/>
  <c r="L55" i="14"/>
  <c r="L56" i="14"/>
  <c r="N56" i="14"/>
  <c r="J274" i="12"/>
  <c r="K274" i="12"/>
  <c r="L274" i="12"/>
  <c r="M274" i="12"/>
  <c r="N274" i="12"/>
  <c r="O274" i="12"/>
  <c r="P274" i="12"/>
  <c r="Q274" i="12"/>
  <c r="I274" i="12"/>
  <c r="J273" i="12"/>
  <c r="K273" i="12"/>
  <c r="L273" i="12"/>
  <c r="M273" i="12"/>
  <c r="N273" i="12"/>
  <c r="O273" i="12"/>
  <c r="P273" i="12"/>
  <c r="Q273" i="12"/>
  <c r="I273" i="12"/>
  <c r="J252" i="12"/>
  <c r="O252" i="12"/>
  <c r="I252" i="12"/>
  <c r="K251" i="12"/>
  <c r="L251" i="12"/>
  <c r="N251" i="12"/>
  <c r="O92" i="12"/>
  <c r="J92" i="12"/>
  <c r="I92" i="12"/>
  <c r="N91" i="12"/>
  <c r="L91" i="12"/>
  <c r="K91" i="12"/>
  <c r="M619" i="17"/>
  <c r="N619" i="17"/>
  <c r="O619" i="17"/>
  <c r="H605" i="17"/>
  <c r="I605" i="17"/>
  <c r="J605" i="17"/>
  <c r="K605" i="17"/>
  <c r="L605" i="17"/>
  <c r="M605" i="17"/>
  <c r="N605" i="17"/>
  <c r="O605" i="17"/>
  <c r="H604" i="17"/>
  <c r="I604" i="17"/>
  <c r="J604" i="17"/>
  <c r="K604" i="17"/>
  <c r="L604" i="17"/>
  <c r="M604" i="17"/>
  <c r="N604" i="17"/>
  <c r="O604" i="17"/>
  <c r="G605" i="17"/>
  <c r="H578" i="17"/>
  <c r="I578" i="17"/>
  <c r="J578" i="17"/>
  <c r="K578" i="17"/>
  <c r="L578" i="17"/>
  <c r="M578" i="17"/>
  <c r="N578" i="17"/>
  <c r="O578" i="17"/>
  <c r="G578" i="17"/>
  <c r="I563" i="17"/>
  <c r="J563" i="17"/>
  <c r="K563" i="17" s="1"/>
  <c r="N563" i="17" s="1"/>
  <c r="O563" i="17" s="1"/>
  <c r="L563" i="17"/>
  <c r="I564" i="17"/>
  <c r="J564" i="17"/>
  <c r="L564" i="17"/>
  <c r="K564" i="17" s="1"/>
  <c r="N564" i="17" s="1"/>
  <c r="O564" i="17" s="1"/>
  <c r="I565" i="17"/>
  <c r="J565" i="17"/>
  <c r="K565" i="17" s="1"/>
  <c r="N565" i="17" s="1"/>
  <c r="O565" i="17" s="1"/>
  <c r="L565" i="17"/>
  <c r="I566" i="17"/>
  <c r="J566" i="17"/>
  <c r="L566" i="17"/>
  <c r="K566" i="17" s="1"/>
  <c r="N566" i="17" s="1"/>
  <c r="O566" i="17" s="1"/>
  <c r="I567" i="17"/>
  <c r="J567" i="17"/>
  <c r="K567" i="17" s="1"/>
  <c r="N567" i="17" s="1"/>
  <c r="O567" i="17" s="1"/>
  <c r="L567" i="17"/>
  <c r="I568" i="17"/>
  <c r="J568" i="17"/>
  <c r="L568" i="17"/>
  <c r="K568" i="17" s="1"/>
  <c r="N568" i="17" s="1"/>
  <c r="O568" i="17" s="1"/>
  <c r="I569" i="17"/>
  <c r="J569" i="17"/>
  <c r="K569" i="17" s="1"/>
  <c r="N569" i="17" s="1"/>
  <c r="O569" i="17" s="1"/>
  <c r="L569" i="17"/>
  <c r="I570" i="17"/>
  <c r="J570" i="17"/>
  <c r="L570" i="17"/>
  <c r="K570" i="17" s="1"/>
  <c r="N570" i="17" s="1"/>
  <c r="O570" i="17" s="1"/>
  <c r="I571" i="17"/>
  <c r="J571" i="17"/>
  <c r="K571" i="17" s="1"/>
  <c r="N571" i="17" s="1"/>
  <c r="O571" i="17" s="1"/>
  <c r="L571" i="17"/>
  <c r="I572" i="17"/>
  <c r="J572" i="17"/>
  <c r="L572" i="17"/>
  <c r="K572" i="17" s="1"/>
  <c r="N572" i="17" s="1"/>
  <c r="O572" i="17" s="1"/>
  <c r="I573" i="17"/>
  <c r="J573" i="17"/>
  <c r="K573" i="17" s="1"/>
  <c r="N573" i="17" s="1"/>
  <c r="O573" i="17" s="1"/>
  <c r="L573" i="17"/>
  <c r="I574" i="17"/>
  <c r="J574" i="17"/>
  <c r="L574" i="17"/>
  <c r="K574" i="17" s="1"/>
  <c r="N574" i="17" s="1"/>
  <c r="O574" i="17" s="1"/>
  <c r="I575" i="17"/>
  <c r="J575" i="17"/>
  <c r="K575" i="17" s="1"/>
  <c r="N575" i="17" s="1"/>
  <c r="O575" i="17" s="1"/>
  <c r="L575" i="17"/>
  <c r="I576" i="17"/>
  <c r="J576" i="17"/>
  <c r="L576" i="17"/>
  <c r="K576" i="17" s="1"/>
  <c r="N576" i="17" s="1"/>
  <c r="O576" i="17" s="1"/>
  <c r="I577" i="17"/>
  <c r="J577" i="17"/>
  <c r="K577" i="17" s="1"/>
  <c r="N577" i="17" s="1"/>
  <c r="O577" i="17" s="1"/>
  <c r="L577" i="17"/>
  <c r="L562" i="17"/>
  <c r="J562" i="17"/>
  <c r="I562" i="17"/>
  <c r="C578" i="17"/>
  <c r="M515" i="17"/>
  <c r="H515" i="17"/>
  <c r="G515" i="17"/>
  <c r="L514" i="17"/>
  <c r="L515" i="17" s="1"/>
  <c r="J514" i="17"/>
  <c r="K514" i="17" s="1"/>
  <c r="I514" i="17"/>
  <c r="I515" i="17" s="1"/>
  <c r="H506" i="17"/>
  <c r="M506" i="17"/>
  <c r="G506" i="17"/>
  <c r="I500" i="17"/>
  <c r="J500" i="17"/>
  <c r="L500" i="17"/>
  <c r="I501" i="17"/>
  <c r="J501" i="17"/>
  <c r="L501" i="17"/>
  <c r="K501" i="17" s="1"/>
  <c r="N501" i="17" s="1"/>
  <c r="O501" i="17" s="1"/>
  <c r="I502" i="17"/>
  <c r="J502" i="17"/>
  <c r="L502" i="17"/>
  <c r="I503" i="17"/>
  <c r="J503" i="17"/>
  <c r="L503" i="17"/>
  <c r="K503" i="17" s="1"/>
  <c r="N503" i="17" s="1"/>
  <c r="O503" i="17" s="1"/>
  <c r="I504" i="17"/>
  <c r="J504" i="17"/>
  <c r="L504" i="17"/>
  <c r="I505" i="17"/>
  <c r="J505" i="17"/>
  <c r="L505" i="17"/>
  <c r="K505" i="17" s="1"/>
  <c r="N505" i="17" s="1"/>
  <c r="O505" i="17" s="1"/>
  <c r="C506" i="17"/>
  <c r="H475" i="17"/>
  <c r="M475" i="17"/>
  <c r="G475" i="17"/>
  <c r="I460" i="17"/>
  <c r="J460" i="17"/>
  <c r="L460" i="17"/>
  <c r="K460" i="17" s="1"/>
  <c r="N460" i="17" s="1"/>
  <c r="O460" i="17" s="1"/>
  <c r="I461" i="17"/>
  <c r="J461" i="17"/>
  <c r="L461" i="17"/>
  <c r="I462" i="17"/>
  <c r="J462" i="17"/>
  <c r="L462" i="17"/>
  <c r="I463" i="17"/>
  <c r="J463" i="17"/>
  <c r="L463" i="17"/>
  <c r="K463" i="17" s="1"/>
  <c r="N463" i="17" s="1"/>
  <c r="O463" i="17" s="1"/>
  <c r="I464" i="17"/>
  <c r="J464" i="17"/>
  <c r="L464" i="17"/>
  <c r="K464" i="17" s="1"/>
  <c r="N464" i="17" s="1"/>
  <c r="O464" i="17" s="1"/>
  <c r="I465" i="17"/>
  <c r="J465" i="17"/>
  <c r="L465" i="17"/>
  <c r="I466" i="17"/>
  <c r="J466" i="17"/>
  <c r="L466" i="17"/>
  <c r="I467" i="17"/>
  <c r="J467" i="17"/>
  <c r="L467" i="17"/>
  <c r="K467" i="17" s="1"/>
  <c r="N467" i="17" s="1"/>
  <c r="O467" i="17" s="1"/>
  <c r="I468" i="17"/>
  <c r="J468" i="17"/>
  <c r="L468" i="17"/>
  <c r="K468" i="17" s="1"/>
  <c r="N468" i="17" s="1"/>
  <c r="O468" i="17" s="1"/>
  <c r="I469" i="17"/>
  <c r="J469" i="17"/>
  <c r="L469" i="17"/>
  <c r="I470" i="17"/>
  <c r="J470" i="17"/>
  <c r="L470" i="17"/>
  <c r="I471" i="17"/>
  <c r="J471" i="17"/>
  <c r="L471" i="17"/>
  <c r="K471" i="17" s="1"/>
  <c r="N471" i="17" s="1"/>
  <c r="O471" i="17" s="1"/>
  <c r="I472" i="17"/>
  <c r="J472" i="17"/>
  <c r="L472" i="17"/>
  <c r="K472" i="17" s="1"/>
  <c r="N472" i="17" s="1"/>
  <c r="O472" i="17" s="1"/>
  <c r="I473" i="17"/>
  <c r="J473" i="17"/>
  <c r="L473" i="17"/>
  <c r="I474" i="17"/>
  <c r="J474" i="17"/>
  <c r="L474" i="17"/>
  <c r="C475" i="17"/>
  <c r="H385" i="17"/>
  <c r="M385" i="17"/>
  <c r="G385" i="17"/>
  <c r="I384" i="17"/>
  <c r="J384" i="17"/>
  <c r="L384" i="17"/>
  <c r="H359" i="17"/>
  <c r="M359" i="17"/>
  <c r="G359" i="17"/>
  <c r="J358" i="17"/>
  <c r="L358" i="17"/>
  <c r="M221" i="17"/>
  <c r="H221" i="17"/>
  <c r="G221" i="17"/>
  <c r="L220" i="17"/>
  <c r="L221" i="17" s="1"/>
  <c r="J220" i="17"/>
  <c r="I220" i="17"/>
  <c r="I221" i="17" s="1"/>
  <c r="H619" i="17"/>
  <c r="J619" i="17"/>
  <c r="K619" i="17"/>
  <c r="L619" i="17"/>
  <c r="G619" i="17"/>
  <c r="H201" i="17"/>
  <c r="M201" i="17"/>
  <c r="G201" i="17"/>
  <c r="I197" i="17"/>
  <c r="J197" i="17"/>
  <c r="L197" i="17"/>
  <c r="I198" i="17"/>
  <c r="J198" i="17"/>
  <c r="L198" i="17"/>
  <c r="I199" i="17"/>
  <c r="J199" i="17"/>
  <c r="L199" i="17"/>
  <c r="I200" i="17"/>
  <c r="J200" i="17"/>
  <c r="L200" i="17"/>
  <c r="N200" i="17" s="1"/>
  <c r="O200" i="17" s="1"/>
  <c r="M56" i="14" l="1"/>
  <c r="M251" i="12"/>
  <c r="P251" i="12" s="1"/>
  <c r="Q251" i="12" s="1"/>
  <c r="M91" i="12"/>
  <c r="K562" i="17"/>
  <c r="N562" i="17" s="1"/>
  <c r="O562" i="17" s="1"/>
  <c r="K500" i="17"/>
  <c r="N500" i="17" s="1"/>
  <c r="O500" i="17" s="1"/>
  <c r="K474" i="17"/>
  <c r="N474" i="17" s="1"/>
  <c r="O474" i="17" s="1"/>
  <c r="K470" i="17"/>
  <c r="N470" i="17" s="1"/>
  <c r="O470" i="17" s="1"/>
  <c r="K466" i="17"/>
  <c r="N466" i="17" s="1"/>
  <c r="O466" i="17" s="1"/>
  <c r="K462" i="17"/>
  <c r="N462" i="17" s="1"/>
  <c r="O462" i="17" s="1"/>
  <c r="K504" i="17"/>
  <c r="N504" i="17" s="1"/>
  <c r="O504" i="17" s="1"/>
  <c r="N198" i="17"/>
  <c r="O198" i="17" s="1"/>
  <c r="K473" i="17"/>
  <c r="N473" i="17" s="1"/>
  <c r="O473" i="17" s="1"/>
  <c r="K469" i="17"/>
  <c r="N469" i="17" s="1"/>
  <c r="O469" i="17" s="1"/>
  <c r="K461" i="17"/>
  <c r="N461" i="17" s="1"/>
  <c r="O461" i="17" s="1"/>
  <c r="J515" i="17"/>
  <c r="K515" i="17"/>
  <c r="N514" i="17"/>
  <c r="K465" i="17"/>
  <c r="N465" i="17" s="1"/>
  <c r="O465" i="17" s="1"/>
  <c r="K502" i="17"/>
  <c r="N502" i="17" s="1"/>
  <c r="O502" i="17" s="1"/>
  <c r="K220" i="17"/>
  <c r="K221" i="17" s="1"/>
  <c r="K384" i="17"/>
  <c r="N384" i="17" s="1"/>
  <c r="O384" i="17" s="1"/>
  <c r="K358" i="17"/>
  <c r="N358" i="17" s="1"/>
  <c r="O358" i="17" s="1"/>
  <c r="N197" i="17"/>
  <c r="O197" i="17" s="1"/>
  <c r="N220" i="17"/>
  <c r="O220" i="17" s="1"/>
  <c r="O221" i="17" s="1"/>
  <c r="J221" i="17"/>
  <c r="N221" i="17"/>
  <c r="N199" i="17"/>
  <c r="O199" i="17" s="1"/>
  <c r="P91" i="12" l="1"/>
  <c r="Q91" i="12" s="1"/>
  <c r="M92" i="12"/>
  <c r="O514" i="17"/>
  <c r="O515" i="17" s="1"/>
  <c r="N515" i="17"/>
  <c r="I59" i="11" l="1"/>
  <c r="N59" i="11"/>
  <c r="O59" i="11"/>
  <c r="I60" i="11"/>
  <c r="N60" i="11"/>
  <c r="O60" i="11"/>
  <c r="I29" i="11"/>
  <c r="N29" i="11"/>
  <c r="O29" i="11" l="1"/>
  <c r="H30" i="11" l="1"/>
  <c r="J30" i="11"/>
  <c r="K30" i="11"/>
  <c r="L30" i="11"/>
  <c r="M30" i="11"/>
  <c r="G30" i="11"/>
  <c r="I27" i="11"/>
  <c r="N27" i="11"/>
  <c r="I28" i="11"/>
  <c r="N28" i="11"/>
  <c r="G270" i="17"/>
  <c r="L268" i="17"/>
  <c r="J268" i="17"/>
  <c r="I268" i="17"/>
  <c r="J416" i="17"/>
  <c r="O27" i="11" l="1"/>
  <c r="O28" i="11"/>
  <c r="K268" i="17"/>
  <c r="N268" i="17" s="1"/>
  <c r="O268" i="17" s="1"/>
  <c r="M45" i="17" l="1"/>
  <c r="H45" i="17"/>
  <c r="G45" i="17"/>
  <c r="L44" i="17"/>
  <c r="J44" i="17"/>
  <c r="I44" i="17"/>
  <c r="L43" i="17"/>
  <c r="J43" i="17"/>
  <c r="I43" i="17"/>
  <c r="O216" i="12"/>
  <c r="J216" i="12"/>
  <c r="I216" i="12"/>
  <c r="N215" i="12"/>
  <c r="N216" i="12" s="1"/>
  <c r="L215" i="12"/>
  <c r="M215" i="12" s="1"/>
  <c r="K215" i="12"/>
  <c r="K216" i="12" s="1"/>
  <c r="N97" i="11"/>
  <c r="I107" i="11"/>
  <c r="O107" i="11" s="1"/>
  <c r="I108" i="11"/>
  <c r="O108" i="11" s="1"/>
  <c r="I48" i="11"/>
  <c r="N48" i="11"/>
  <c r="I49" i="11"/>
  <c r="N49" i="11"/>
  <c r="I50" i="11"/>
  <c r="N50" i="11"/>
  <c r="I51" i="11"/>
  <c r="N51" i="11"/>
  <c r="I52" i="11"/>
  <c r="N52" i="11"/>
  <c r="I53" i="11"/>
  <c r="N53" i="11"/>
  <c r="O53" i="11"/>
  <c r="I54" i="11"/>
  <c r="N54" i="11"/>
  <c r="I55" i="11"/>
  <c r="N55" i="11"/>
  <c r="O55" i="11"/>
  <c r="I56" i="11"/>
  <c r="N56" i="11"/>
  <c r="I57" i="11"/>
  <c r="N57" i="11"/>
  <c r="I58" i="11"/>
  <c r="N58" i="11"/>
  <c r="I61" i="11"/>
  <c r="N61" i="11"/>
  <c r="N41" i="11"/>
  <c r="N42" i="11"/>
  <c r="N43" i="11"/>
  <c r="O43" i="11"/>
  <c r="I33" i="11"/>
  <c r="I34" i="11"/>
  <c r="I35" i="11"/>
  <c r="I36" i="11"/>
  <c r="I37" i="11"/>
  <c r="I38" i="11"/>
  <c r="I39" i="11"/>
  <c r="I40" i="11"/>
  <c r="I41" i="11"/>
  <c r="I42" i="11"/>
  <c r="O42" i="11" s="1"/>
  <c r="I43" i="11"/>
  <c r="I44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11" i="11"/>
  <c r="N23" i="11"/>
  <c r="N24" i="11"/>
  <c r="N25" i="11"/>
  <c r="N26" i="11"/>
  <c r="O52" i="11" l="1"/>
  <c r="O57" i="11"/>
  <c r="O51" i="11"/>
  <c r="I30" i="11"/>
  <c r="O48" i="11"/>
  <c r="O24" i="11"/>
  <c r="O49" i="11"/>
  <c r="K44" i="17"/>
  <c r="N44" i="17" s="1"/>
  <c r="O44" i="17" s="1"/>
  <c r="K43" i="17"/>
  <c r="N43" i="17" s="1"/>
  <c r="O43" i="17" s="1"/>
  <c r="I45" i="17"/>
  <c r="J45" i="17"/>
  <c r="L45" i="17"/>
  <c r="P215" i="12"/>
  <c r="M216" i="12"/>
  <c r="L216" i="12"/>
  <c r="O56" i="11"/>
  <c r="O50" i="11"/>
  <c r="O58" i="11"/>
  <c r="O61" i="11"/>
  <c r="O25" i="11"/>
  <c r="O54" i="11"/>
  <c r="O41" i="11"/>
  <c r="O23" i="11"/>
  <c r="O26" i="11"/>
  <c r="K45" i="17" l="1"/>
  <c r="N45" i="17"/>
  <c r="O45" i="17"/>
  <c r="P216" i="12"/>
  <c r="Q215" i="12"/>
  <c r="Q216" i="12" s="1"/>
  <c r="O26" i="14" l="1"/>
  <c r="N26" i="14"/>
  <c r="M26" i="14"/>
  <c r="J26" i="14"/>
  <c r="I26" i="14"/>
  <c r="K25" i="14"/>
  <c r="K26" i="14" s="1"/>
  <c r="L25" i="14" l="1"/>
  <c r="P25" i="14" s="1"/>
  <c r="P26" i="14" s="1"/>
  <c r="O63" i="14"/>
  <c r="J63" i="14"/>
  <c r="I63" i="14"/>
  <c r="N62" i="14"/>
  <c r="N63" i="14" s="1"/>
  <c r="K62" i="14"/>
  <c r="K63" i="14" s="1"/>
  <c r="I91" i="11"/>
  <c r="N91" i="11"/>
  <c r="O91" i="11" s="1"/>
  <c r="I92" i="11"/>
  <c r="N92" i="11"/>
  <c r="O92" i="11" s="1"/>
  <c r="I93" i="11"/>
  <c r="N93" i="11"/>
  <c r="O93" i="11" s="1"/>
  <c r="I94" i="11"/>
  <c r="N94" i="11"/>
  <c r="O94" i="11" s="1"/>
  <c r="I95" i="11"/>
  <c r="N95" i="11"/>
  <c r="O95" i="11" s="1"/>
  <c r="Q25" i="14" l="1"/>
  <c r="Q26" i="14" s="1"/>
  <c r="L26" i="14"/>
  <c r="L62" i="14"/>
  <c r="M62" i="14" s="1"/>
  <c r="M63" i="14" s="1"/>
  <c r="L63" i="14" l="1"/>
  <c r="P62" i="14"/>
  <c r="P63" i="14" l="1"/>
  <c r="Q62" i="14"/>
  <c r="Q63" i="14" s="1"/>
  <c r="I525" i="17" l="1"/>
  <c r="J525" i="17"/>
  <c r="L525" i="17"/>
  <c r="K525" i="17" l="1"/>
  <c r="N525" i="17" s="1"/>
  <c r="O525" i="17" s="1"/>
  <c r="L338" i="17"/>
  <c r="L339" i="17"/>
  <c r="L340" i="17"/>
  <c r="L341" i="17"/>
  <c r="L342" i="17"/>
  <c r="J338" i="17"/>
  <c r="J339" i="17"/>
  <c r="J340" i="17"/>
  <c r="J341" i="17"/>
  <c r="J342" i="17"/>
  <c r="N616" i="17"/>
  <c r="I616" i="17"/>
  <c r="I615" i="17"/>
  <c r="I619" i="17" s="1"/>
  <c r="G592" i="17"/>
  <c r="L517" i="17"/>
  <c r="L518" i="17"/>
  <c r="L519" i="17"/>
  <c r="L520" i="17"/>
  <c r="L521" i="17"/>
  <c r="L522" i="17"/>
  <c r="L523" i="17"/>
  <c r="L524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I523" i="17"/>
  <c r="J523" i="17"/>
  <c r="I524" i="17"/>
  <c r="J524" i="17"/>
  <c r="J517" i="17"/>
  <c r="J518" i="17"/>
  <c r="J519" i="17"/>
  <c r="J520" i="17"/>
  <c r="J521" i="17"/>
  <c r="J522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O616" i="17" l="1"/>
  <c r="K340" i="17"/>
  <c r="N340" i="17" s="1"/>
  <c r="K342" i="17"/>
  <c r="K341" i="17"/>
  <c r="K523" i="17"/>
  <c r="N523" i="17" s="1"/>
  <c r="O523" i="17" s="1"/>
  <c r="K524" i="17"/>
  <c r="N524" i="17" s="1"/>
  <c r="O524" i="17" s="1"/>
  <c r="M512" i="17" l="1"/>
  <c r="H512" i="17"/>
  <c r="G512" i="17"/>
  <c r="L511" i="17"/>
  <c r="J511" i="17"/>
  <c r="I511" i="17"/>
  <c r="I512" i="17" s="1"/>
  <c r="J512" i="17" l="1"/>
  <c r="K511" i="17"/>
  <c r="K512" i="17" s="1"/>
  <c r="L512" i="17"/>
  <c r="I75" i="11"/>
  <c r="N75" i="11"/>
  <c r="O75" i="11" s="1"/>
  <c r="I76" i="11"/>
  <c r="N76" i="11"/>
  <c r="O76" i="11" s="1"/>
  <c r="I77" i="11"/>
  <c r="N77" i="11"/>
  <c r="O77" i="11" s="1"/>
  <c r="I78" i="11"/>
  <c r="N78" i="11"/>
  <c r="O78" i="11" s="1"/>
  <c r="I79" i="11"/>
  <c r="N79" i="11"/>
  <c r="O79" i="11" s="1"/>
  <c r="I80" i="11"/>
  <c r="N80" i="11"/>
  <c r="O80" i="11" s="1"/>
  <c r="I81" i="11"/>
  <c r="N81" i="11"/>
  <c r="O81" i="11" s="1"/>
  <c r="I82" i="11"/>
  <c r="N82" i="11"/>
  <c r="O82" i="11" s="1"/>
  <c r="N511" i="17" l="1"/>
  <c r="L495" i="17"/>
  <c r="I499" i="17"/>
  <c r="I371" i="17"/>
  <c r="J371" i="17"/>
  <c r="L371" i="17"/>
  <c r="I229" i="17"/>
  <c r="J229" i="17"/>
  <c r="L229" i="17"/>
  <c r="I209" i="17"/>
  <c r="J209" i="17"/>
  <c r="L209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I179" i="17"/>
  <c r="L179" i="17"/>
  <c r="I160" i="17"/>
  <c r="J160" i="17"/>
  <c r="L160" i="17"/>
  <c r="I161" i="17"/>
  <c r="J161" i="17"/>
  <c r="L161" i="17"/>
  <c r="I162" i="17"/>
  <c r="J162" i="17"/>
  <c r="L162" i="17"/>
  <c r="L165" i="17"/>
  <c r="J165" i="17"/>
  <c r="I165" i="17"/>
  <c r="M156" i="17"/>
  <c r="H156" i="17"/>
  <c r="G156" i="17"/>
  <c r="L155" i="17"/>
  <c r="L156" i="17" s="1"/>
  <c r="J155" i="17"/>
  <c r="J156" i="17" s="1"/>
  <c r="I155" i="17"/>
  <c r="I156" i="17" s="1"/>
  <c r="I145" i="17"/>
  <c r="J145" i="17"/>
  <c r="L145" i="17"/>
  <c r="I146" i="17"/>
  <c r="J146" i="17"/>
  <c r="L146" i="17"/>
  <c r="I147" i="17"/>
  <c r="J147" i="17"/>
  <c r="L147" i="17"/>
  <c r="I148" i="17"/>
  <c r="J148" i="17"/>
  <c r="L148" i="17"/>
  <c r="I149" i="17"/>
  <c r="J149" i="17"/>
  <c r="L149" i="17"/>
  <c r="I150" i="17"/>
  <c r="J150" i="17"/>
  <c r="L150" i="17"/>
  <c r="I151" i="17"/>
  <c r="J151" i="17"/>
  <c r="L151" i="17"/>
  <c r="I152" i="17"/>
  <c r="J152" i="17"/>
  <c r="L152" i="17"/>
  <c r="H153" i="17"/>
  <c r="M153" i="17"/>
  <c r="G153" i="17"/>
  <c r="L65" i="17"/>
  <c r="J65" i="17"/>
  <c r="I65" i="17"/>
  <c r="I58" i="17"/>
  <c r="J58" i="17"/>
  <c r="L58" i="17"/>
  <c r="L59" i="17"/>
  <c r="J59" i="17"/>
  <c r="I59" i="17"/>
  <c r="L50" i="17"/>
  <c r="J50" i="17"/>
  <c r="I50" i="17"/>
  <c r="L51" i="17"/>
  <c r="J51" i="17"/>
  <c r="I51" i="17"/>
  <c r="L52" i="17"/>
  <c r="J52" i="17"/>
  <c r="I52" i="17"/>
  <c r="K49" i="17"/>
  <c r="N49" i="17" s="1"/>
  <c r="O49" i="17" s="1"/>
  <c r="I49" i="17"/>
  <c r="K48" i="17"/>
  <c r="N48" i="17" s="1"/>
  <c r="O48" i="17" s="1"/>
  <c r="I48" i="17"/>
  <c r="H41" i="17"/>
  <c r="M41" i="17"/>
  <c r="G41" i="17"/>
  <c r="L38" i="17"/>
  <c r="J38" i="17"/>
  <c r="I38" i="17"/>
  <c r="I32" i="17"/>
  <c r="J32" i="17"/>
  <c r="L32" i="17"/>
  <c r="H29" i="17"/>
  <c r="M29" i="17"/>
  <c r="G29" i="17"/>
  <c r="L26" i="17"/>
  <c r="J26" i="17"/>
  <c r="I26" i="17"/>
  <c r="I27" i="17"/>
  <c r="J27" i="17"/>
  <c r="L27" i="17"/>
  <c r="L25" i="17"/>
  <c r="J25" i="17"/>
  <c r="I25" i="17"/>
  <c r="L24" i="17"/>
  <c r="J24" i="17"/>
  <c r="I24" i="17"/>
  <c r="J75" i="12"/>
  <c r="O75" i="12"/>
  <c r="I75" i="12"/>
  <c r="K236" i="12"/>
  <c r="L236" i="12"/>
  <c r="N236" i="12"/>
  <c r="K237" i="12"/>
  <c r="L237" i="12"/>
  <c r="N237" i="12"/>
  <c r="K238" i="12"/>
  <c r="L238" i="12"/>
  <c r="N238" i="12"/>
  <c r="K239" i="12"/>
  <c r="L239" i="12"/>
  <c r="N239" i="12"/>
  <c r="K240" i="12"/>
  <c r="L240" i="12"/>
  <c r="N240" i="12"/>
  <c r="K241" i="12"/>
  <c r="L241" i="12"/>
  <c r="N241" i="12"/>
  <c r="K242" i="12"/>
  <c r="L242" i="12"/>
  <c r="N242" i="12"/>
  <c r="K243" i="12"/>
  <c r="L243" i="12"/>
  <c r="N243" i="12"/>
  <c r="K244" i="12"/>
  <c r="L244" i="12"/>
  <c r="N244" i="12"/>
  <c r="K245" i="12"/>
  <c r="L245" i="12"/>
  <c r="N245" i="12"/>
  <c r="K246" i="12"/>
  <c r="L246" i="12"/>
  <c r="N246" i="12"/>
  <c r="K247" i="12"/>
  <c r="L247" i="12"/>
  <c r="N247" i="12"/>
  <c r="K248" i="12"/>
  <c r="L248" i="12"/>
  <c r="N248" i="12"/>
  <c r="K249" i="12"/>
  <c r="L249" i="12"/>
  <c r="N249" i="12"/>
  <c r="N235" i="12"/>
  <c r="L235" i="12"/>
  <c r="K235" i="12"/>
  <c r="J228" i="12"/>
  <c r="O228" i="12"/>
  <c r="I228" i="12"/>
  <c r="K226" i="12"/>
  <c r="L226" i="12"/>
  <c r="N226" i="12"/>
  <c r="K227" i="12"/>
  <c r="L227" i="12"/>
  <c r="N227" i="12"/>
  <c r="J213" i="12"/>
  <c r="O213" i="12"/>
  <c r="I213" i="12"/>
  <c r="K192" i="12"/>
  <c r="L192" i="12"/>
  <c r="N192" i="12"/>
  <c r="K193" i="12"/>
  <c r="L193" i="12"/>
  <c r="N193" i="12"/>
  <c r="K194" i="12"/>
  <c r="L194" i="12"/>
  <c r="N194" i="12"/>
  <c r="K195" i="12"/>
  <c r="L195" i="12"/>
  <c r="N195" i="12"/>
  <c r="K196" i="12"/>
  <c r="L196" i="12"/>
  <c r="N196" i="12"/>
  <c r="K197" i="12"/>
  <c r="L197" i="12"/>
  <c r="N197" i="12"/>
  <c r="K198" i="12"/>
  <c r="L198" i="12"/>
  <c r="N198" i="12"/>
  <c r="K199" i="12"/>
  <c r="L199" i="12"/>
  <c r="N199" i="12"/>
  <c r="K200" i="12"/>
  <c r="L200" i="12"/>
  <c r="N200" i="12"/>
  <c r="K201" i="12"/>
  <c r="L201" i="12"/>
  <c r="N201" i="12"/>
  <c r="K202" i="12"/>
  <c r="L202" i="12"/>
  <c r="N202" i="12"/>
  <c r="K203" i="12"/>
  <c r="L203" i="12"/>
  <c r="N203" i="12"/>
  <c r="K204" i="12"/>
  <c r="L204" i="12"/>
  <c r="N204" i="12"/>
  <c r="K205" i="12"/>
  <c r="L205" i="12"/>
  <c r="N205" i="12"/>
  <c r="K206" i="12"/>
  <c r="L206" i="12"/>
  <c r="N206" i="12"/>
  <c r="K207" i="12"/>
  <c r="L207" i="12"/>
  <c r="N207" i="12"/>
  <c r="K208" i="12"/>
  <c r="L208" i="12"/>
  <c r="N208" i="12"/>
  <c r="K209" i="12"/>
  <c r="L209" i="12"/>
  <c r="N209" i="12"/>
  <c r="K210" i="12"/>
  <c r="L210" i="12"/>
  <c r="N210" i="12"/>
  <c r="K211" i="12"/>
  <c r="L211" i="12"/>
  <c r="N211" i="12"/>
  <c r="K212" i="12"/>
  <c r="L212" i="12"/>
  <c r="N212" i="12"/>
  <c r="K190" i="12"/>
  <c r="L190" i="12"/>
  <c r="N190" i="12"/>
  <c r="K191" i="12"/>
  <c r="L191" i="12"/>
  <c r="N191" i="12"/>
  <c r="J164" i="12"/>
  <c r="O164" i="12"/>
  <c r="I164" i="12"/>
  <c r="K160" i="12"/>
  <c r="L160" i="12"/>
  <c r="N160" i="12"/>
  <c r="K161" i="12"/>
  <c r="L161" i="12"/>
  <c r="N161" i="12"/>
  <c r="K162" i="12"/>
  <c r="L162" i="12"/>
  <c r="N162" i="12"/>
  <c r="N163" i="12"/>
  <c r="L163" i="12"/>
  <c r="K163" i="12"/>
  <c r="J146" i="12"/>
  <c r="O146" i="12"/>
  <c r="I146" i="12"/>
  <c r="K144" i="12"/>
  <c r="L144" i="12"/>
  <c r="N144" i="12"/>
  <c r="K145" i="12"/>
  <c r="L145" i="12"/>
  <c r="N145" i="12"/>
  <c r="O132" i="12"/>
  <c r="J132" i="12"/>
  <c r="I132" i="12"/>
  <c r="N131" i="12"/>
  <c r="N132" i="12" s="1"/>
  <c r="L131" i="12"/>
  <c r="K131" i="12"/>
  <c r="K132" i="12" s="1"/>
  <c r="O117" i="12"/>
  <c r="I117" i="12"/>
  <c r="N115" i="12"/>
  <c r="L115" i="12"/>
  <c r="K115" i="12"/>
  <c r="J113" i="12"/>
  <c r="O113" i="12"/>
  <c r="I113" i="12"/>
  <c r="K111" i="12"/>
  <c r="L111" i="12"/>
  <c r="N111" i="12"/>
  <c r="J103" i="12"/>
  <c r="O103" i="12"/>
  <c r="I103" i="12"/>
  <c r="I98" i="12"/>
  <c r="N102" i="12"/>
  <c r="L102" i="12"/>
  <c r="K102" i="12"/>
  <c r="N96" i="12"/>
  <c r="L96" i="12"/>
  <c r="K96" i="12"/>
  <c r="K73" i="12"/>
  <c r="L73" i="12"/>
  <c r="N73" i="12"/>
  <c r="K74" i="12"/>
  <c r="L74" i="12"/>
  <c r="N74" i="12"/>
  <c r="N68" i="12"/>
  <c r="L68" i="12"/>
  <c r="K68" i="12"/>
  <c r="K63" i="12"/>
  <c r="L63" i="12"/>
  <c r="N63" i="12"/>
  <c r="N55" i="12"/>
  <c r="L55" i="12"/>
  <c r="K55" i="12"/>
  <c r="K49" i="12"/>
  <c r="L49" i="12"/>
  <c r="N49" i="12"/>
  <c r="N48" i="12"/>
  <c r="L48" i="12"/>
  <c r="K48" i="12"/>
  <c r="N50" i="12"/>
  <c r="L50" i="12"/>
  <c r="K50" i="12"/>
  <c r="N44" i="12"/>
  <c r="L44" i="12"/>
  <c r="K44" i="12"/>
  <c r="N43" i="12"/>
  <c r="L43" i="12"/>
  <c r="K43" i="12"/>
  <c r="J31" i="12"/>
  <c r="O31" i="12"/>
  <c r="I31" i="12"/>
  <c r="N30" i="12"/>
  <c r="L30" i="12"/>
  <c r="K30" i="12"/>
  <c r="O34" i="12"/>
  <c r="J34" i="12"/>
  <c r="I34" i="12"/>
  <c r="N33" i="12"/>
  <c r="N34" i="12" s="1"/>
  <c r="L33" i="12"/>
  <c r="K33" i="12"/>
  <c r="K34" i="12" s="1"/>
  <c r="J70" i="14"/>
  <c r="O70" i="14"/>
  <c r="I70" i="14"/>
  <c r="O50" i="14"/>
  <c r="J50" i="14"/>
  <c r="I50" i="14"/>
  <c r="N49" i="14"/>
  <c r="N50" i="14" s="1"/>
  <c r="K49" i="14"/>
  <c r="K50" i="14" s="1"/>
  <c r="M247" i="12" l="1"/>
  <c r="P247" i="12" s="1"/>
  <c r="Q247" i="12" s="1"/>
  <c r="M243" i="12"/>
  <c r="P243" i="12" s="1"/>
  <c r="Q243" i="12" s="1"/>
  <c r="M239" i="12"/>
  <c r="P239" i="12" s="1"/>
  <c r="Q239" i="12" s="1"/>
  <c r="M211" i="12"/>
  <c r="P211" i="12" s="1"/>
  <c r="M207" i="12"/>
  <c r="P207" i="12" s="1"/>
  <c r="M203" i="12"/>
  <c r="P203" i="12" s="1"/>
  <c r="Q203" i="12" s="1"/>
  <c r="M199" i="12"/>
  <c r="P199" i="12" s="1"/>
  <c r="M195" i="12"/>
  <c r="P195" i="12" s="1"/>
  <c r="Q195" i="12" s="1"/>
  <c r="J201" i="17"/>
  <c r="K150" i="17"/>
  <c r="N150" i="17" s="1"/>
  <c r="O150" i="17" s="1"/>
  <c r="M248" i="12"/>
  <c r="P248" i="12" s="1"/>
  <c r="Q248" i="12" s="1"/>
  <c r="M244" i="12"/>
  <c r="P244" i="12" s="1"/>
  <c r="Q244" i="12" s="1"/>
  <c r="M240" i="12"/>
  <c r="P240" i="12" s="1"/>
  <c r="Q240" i="12" s="1"/>
  <c r="M236" i="12"/>
  <c r="P236" i="12" s="1"/>
  <c r="Q236" i="12" s="1"/>
  <c r="M191" i="12"/>
  <c r="P191" i="12" s="1"/>
  <c r="Q191" i="12" s="1"/>
  <c r="M249" i="12"/>
  <c r="P249" i="12" s="1"/>
  <c r="Q249" i="12" s="1"/>
  <c r="M245" i="12"/>
  <c r="P245" i="12" s="1"/>
  <c r="Q245" i="12" s="1"/>
  <c r="M241" i="12"/>
  <c r="P241" i="12" s="1"/>
  <c r="Q241" i="12" s="1"/>
  <c r="M237" i="12"/>
  <c r="P237" i="12" s="1"/>
  <c r="Q237" i="12" s="1"/>
  <c r="K38" i="17"/>
  <c r="N38" i="17" s="1"/>
  <c r="M238" i="12"/>
  <c r="P238" i="12" s="1"/>
  <c r="Q238" i="12" s="1"/>
  <c r="M246" i="12"/>
  <c r="P246" i="12" s="1"/>
  <c r="Q246" i="12" s="1"/>
  <c r="M242" i="12"/>
  <c r="P242" i="12" s="1"/>
  <c r="Q242" i="12" s="1"/>
  <c r="N512" i="17"/>
  <c r="O511" i="17"/>
  <c r="O512" i="17" s="1"/>
  <c r="K146" i="17"/>
  <c r="N146" i="17" s="1"/>
  <c r="O146" i="17" s="1"/>
  <c r="K371" i="17"/>
  <c r="N371" i="17" s="1"/>
  <c r="O371" i="17" s="1"/>
  <c r="K209" i="17"/>
  <c r="N209" i="17" s="1"/>
  <c r="O209" i="17" s="1"/>
  <c r="K229" i="17"/>
  <c r="N229" i="17" s="1"/>
  <c r="O229" i="17" s="1"/>
  <c r="K179" i="17"/>
  <c r="N179" i="17" s="1"/>
  <c r="O179" i="17" s="1"/>
  <c r="K161" i="17"/>
  <c r="N161" i="17" s="1"/>
  <c r="O161" i="17" s="1"/>
  <c r="K162" i="17"/>
  <c r="N162" i="17" s="1"/>
  <c r="O162" i="17" s="1"/>
  <c r="K160" i="17"/>
  <c r="N160" i="17" s="1"/>
  <c r="O160" i="17" s="1"/>
  <c r="K165" i="17"/>
  <c r="N165" i="17" s="1"/>
  <c r="O165" i="17" s="1"/>
  <c r="K152" i="17"/>
  <c r="N152" i="17" s="1"/>
  <c r="O152" i="17" s="1"/>
  <c r="K151" i="17"/>
  <c r="N151" i="17" s="1"/>
  <c r="O151" i="17" s="1"/>
  <c r="K147" i="17"/>
  <c r="N147" i="17" s="1"/>
  <c r="O147" i="17" s="1"/>
  <c r="K149" i="17"/>
  <c r="N149" i="17" s="1"/>
  <c r="O149" i="17" s="1"/>
  <c r="K155" i="17"/>
  <c r="K156" i="17" s="1"/>
  <c r="K148" i="17"/>
  <c r="N148" i="17" s="1"/>
  <c r="O148" i="17" s="1"/>
  <c r="K145" i="17"/>
  <c r="N145" i="17" s="1"/>
  <c r="O145" i="17" s="1"/>
  <c r="K65" i="17"/>
  <c r="N65" i="17" s="1"/>
  <c r="O65" i="17" s="1"/>
  <c r="K58" i="17"/>
  <c r="N58" i="17" s="1"/>
  <c r="O58" i="17" s="1"/>
  <c r="K59" i="17"/>
  <c r="N59" i="17" s="1"/>
  <c r="O59" i="17" s="1"/>
  <c r="K50" i="17"/>
  <c r="N50" i="17" s="1"/>
  <c r="O50" i="17" s="1"/>
  <c r="K51" i="17"/>
  <c r="N51" i="17" s="1"/>
  <c r="O51" i="17" s="1"/>
  <c r="K52" i="17"/>
  <c r="N52" i="17" s="1"/>
  <c r="O52" i="17" s="1"/>
  <c r="N32" i="17"/>
  <c r="O32" i="17" s="1"/>
  <c r="K27" i="17"/>
  <c r="N27" i="17" s="1"/>
  <c r="O27" i="17" s="1"/>
  <c r="K26" i="17"/>
  <c r="N26" i="17" s="1"/>
  <c r="O26" i="17" s="1"/>
  <c r="K25" i="17"/>
  <c r="N25" i="17" s="1"/>
  <c r="O25" i="17" s="1"/>
  <c r="K24" i="17"/>
  <c r="Q207" i="12"/>
  <c r="Q199" i="12"/>
  <c r="Q211" i="12"/>
  <c r="M235" i="12"/>
  <c r="P235" i="12" s="1"/>
  <c r="Q235" i="12" s="1"/>
  <c r="M227" i="12"/>
  <c r="P227" i="12" s="1"/>
  <c r="Q227" i="12" s="1"/>
  <c r="M226" i="12"/>
  <c r="P226" i="12" s="1"/>
  <c r="Q226" i="12" s="1"/>
  <c r="M161" i="12"/>
  <c r="P161" i="12" s="1"/>
  <c r="Q161" i="12" s="1"/>
  <c r="M209" i="12"/>
  <c r="P209" i="12" s="1"/>
  <c r="Q209" i="12" s="1"/>
  <c r="M205" i="12"/>
  <c r="P205" i="12" s="1"/>
  <c r="Q205" i="12" s="1"/>
  <c r="M201" i="12"/>
  <c r="P201" i="12" s="1"/>
  <c r="Q201" i="12" s="1"/>
  <c r="M197" i="12"/>
  <c r="P197" i="12" s="1"/>
  <c r="Q197" i="12" s="1"/>
  <c r="M193" i="12"/>
  <c r="P193" i="12" s="1"/>
  <c r="Q193" i="12" s="1"/>
  <c r="M212" i="12"/>
  <c r="P212" i="12" s="1"/>
  <c r="Q212" i="12" s="1"/>
  <c r="M192" i="12"/>
  <c r="P192" i="12" s="1"/>
  <c r="Q192" i="12" s="1"/>
  <c r="P210" i="12"/>
  <c r="Q210" i="12" s="1"/>
  <c r="M198" i="12"/>
  <c r="P198" i="12" s="1"/>
  <c r="Q198" i="12" s="1"/>
  <c r="M204" i="12"/>
  <c r="P204" i="12" s="1"/>
  <c r="Q204" i="12" s="1"/>
  <c r="M206" i="12"/>
  <c r="P206" i="12" s="1"/>
  <c r="Q206" i="12" s="1"/>
  <c r="M196" i="12"/>
  <c r="P196" i="12" s="1"/>
  <c r="Q196" i="12" s="1"/>
  <c r="M194" i="12"/>
  <c r="P194" i="12" s="1"/>
  <c r="Q194" i="12" s="1"/>
  <c r="M208" i="12"/>
  <c r="P208" i="12" s="1"/>
  <c r="Q208" i="12" s="1"/>
  <c r="M200" i="12"/>
  <c r="P200" i="12" s="1"/>
  <c r="Q200" i="12" s="1"/>
  <c r="M202" i="12"/>
  <c r="P202" i="12" s="1"/>
  <c r="Q202" i="12" s="1"/>
  <c r="M131" i="12"/>
  <c r="M132" i="12" s="1"/>
  <c r="P190" i="12"/>
  <c r="Q190" i="12" s="1"/>
  <c r="M162" i="12"/>
  <c r="P162" i="12" s="1"/>
  <c r="Q162" i="12" s="1"/>
  <c r="K164" i="12"/>
  <c r="N164" i="12"/>
  <c r="M160" i="12"/>
  <c r="L164" i="12"/>
  <c r="M163" i="12"/>
  <c r="M144" i="12"/>
  <c r="P144" i="12" s="1"/>
  <c r="Q144" i="12" s="1"/>
  <c r="M145" i="12"/>
  <c r="P145" i="12" s="1"/>
  <c r="Q145" i="12" s="1"/>
  <c r="L132" i="12"/>
  <c r="P115" i="12"/>
  <c r="Q115" i="12" s="1"/>
  <c r="M49" i="12"/>
  <c r="P49" i="12" s="1"/>
  <c r="Q49" i="12" s="1"/>
  <c r="M111" i="12"/>
  <c r="M102" i="12"/>
  <c r="P102" i="12" s="1"/>
  <c r="Q102" i="12" s="1"/>
  <c r="M73" i="12"/>
  <c r="M96" i="12"/>
  <c r="P96" i="12" s="1"/>
  <c r="Q96" i="12" s="1"/>
  <c r="M74" i="12"/>
  <c r="P74" i="12" s="1"/>
  <c r="Q74" i="12" s="1"/>
  <c r="M68" i="12"/>
  <c r="P68" i="12" s="1"/>
  <c r="Q68" i="12" s="1"/>
  <c r="M63" i="12"/>
  <c r="P63" i="12" s="1"/>
  <c r="Q63" i="12" s="1"/>
  <c r="M55" i="12"/>
  <c r="P55" i="12" s="1"/>
  <c r="Q55" i="12" s="1"/>
  <c r="P48" i="12"/>
  <c r="Q48" i="12" s="1"/>
  <c r="M50" i="12"/>
  <c r="P50" i="12" s="1"/>
  <c r="Q50" i="12" s="1"/>
  <c r="M44" i="12"/>
  <c r="P44" i="12" s="1"/>
  <c r="Q44" i="12" s="1"/>
  <c r="M30" i="12"/>
  <c r="P30" i="12" s="1"/>
  <c r="Q30" i="12" s="1"/>
  <c r="M43" i="12"/>
  <c r="P43" i="12" s="1"/>
  <c r="Q43" i="12" s="1"/>
  <c r="M34" i="12"/>
  <c r="L34" i="12"/>
  <c r="L49" i="14"/>
  <c r="M49" i="14" s="1"/>
  <c r="M50" i="14" s="1"/>
  <c r="L50" i="14" l="1"/>
  <c r="P73" i="12"/>
  <c r="Q73" i="12" s="1"/>
  <c r="M75" i="12"/>
  <c r="N155" i="17"/>
  <c r="N156" i="17" s="1"/>
  <c r="O38" i="17"/>
  <c r="N24" i="17"/>
  <c r="K29" i="17"/>
  <c r="P131" i="12"/>
  <c r="P132" i="12" s="1"/>
  <c r="P160" i="12"/>
  <c r="M164" i="12"/>
  <c r="P163" i="12"/>
  <c r="Q163" i="12" s="1"/>
  <c r="P111" i="12"/>
  <c r="P33" i="12"/>
  <c r="Q33" i="12" s="1"/>
  <c r="Q34" i="12" s="1"/>
  <c r="P49" i="14"/>
  <c r="P50" i="14" s="1"/>
  <c r="Q49" i="14" l="1"/>
  <c r="Q50" i="14" s="1"/>
  <c r="O155" i="17"/>
  <c r="O156" i="17" s="1"/>
  <c r="O24" i="17"/>
  <c r="Q131" i="12"/>
  <c r="Q132" i="12" s="1"/>
  <c r="Q160" i="12"/>
  <c r="Q164" i="12" s="1"/>
  <c r="P164" i="12"/>
  <c r="Q111" i="12"/>
  <c r="P34" i="12"/>
  <c r="N54" i="14"/>
  <c r="M54" i="14" s="1"/>
  <c r="N55" i="14"/>
  <c r="M55" i="14" s="1"/>
  <c r="I595" i="17"/>
  <c r="I596" i="17"/>
  <c r="I597" i="17"/>
  <c r="I598" i="17"/>
  <c r="I599" i="17"/>
  <c r="I600" i="17"/>
  <c r="I601" i="17"/>
  <c r="I602" i="17"/>
  <c r="I603" i="17"/>
  <c r="I585" i="17"/>
  <c r="I586" i="17"/>
  <c r="I587" i="17"/>
  <c r="I588" i="17"/>
  <c r="I589" i="17"/>
  <c r="I590" i="17"/>
  <c r="I591" i="17"/>
  <c r="I518" i="17"/>
  <c r="I519" i="17"/>
  <c r="I520" i="17"/>
  <c r="I521" i="17"/>
  <c r="I522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369" i="17"/>
  <c r="I370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65" i="17"/>
  <c r="I355" i="17"/>
  <c r="I356" i="17"/>
  <c r="I357" i="17"/>
  <c r="I346" i="17"/>
  <c r="I347" i="17"/>
  <c r="I348" i="17"/>
  <c r="I349" i="17"/>
  <c r="I350" i="17"/>
  <c r="I351" i="17"/>
  <c r="I338" i="17"/>
  <c r="I339" i="17"/>
  <c r="I340" i="17"/>
  <c r="I341" i="17"/>
  <c r="I342" i="17"/>
  <c r="I327" i="17"/>
  <c r="I328" i="17"/>
  <c r="I329" i="17"/>
  <c r="I330" i="17"/>
  <c r="I331" i="17"/>
  <c r="I332" i="17"/>
  <c r="I333" i="17"/>
  <c r="I334" i="17"/>
  <c r="I319" i="17"/>
  <c r="I320" i="17"/>
  <c r="I321" i="17"/>
  <c r="I309" i="17"/>
  <c r="I310" i="17"/>
  <c r="I311" i="17"/>
  <c r="I312" i="17"/>
  <c r="I313" i="17"/>
  <c r="I314" i="17"/>
  <c r="I315" i="17"/>
  <c r="I300" i="17"/>
  <c r="I301" i="17"/>
  <c r="I302" i="17"/>
  <c r="I303" i="17"/>
  <c r="I304" i="17"/>
  <c r="I305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78" i="17"/>
  <c r="I279" i="17"/>
  <c r="I273" i="17"/>
  <c r="I274" i="17"/>
  <c r="I267" i="17"/>
  <c r="I269" i="17"/>
  <c r="I262" i="17"/>
  <c r="I263" i="17"/>
  <c r="I256" i="17"/>
  <c r="I257" i="17"/>
  <c r="I258" i="17"/>
  <c r="I252" i="17"/>
  <c r="I245" i="17"/>
  <c r="I246" i="17"/>
  <c r="I247" i="17"/>
  <c r="I248" i="17"/>
  <c r="I241" i="17"/>
  <c r="I227" i="17"/>
  <c r="I228" i="17"/>
  <c r="I230" i="17"/>
  <c r="I231" i="17"/>
  <c r="I232" i="17"/>
  <c r="I233" i="17"/>
  <c r="I234" i="17"/>
  <c r="I235" i="17"/>
  <c r="I236" i="17"/>
  <c r="I237" i="17"/>
  <c r="I208" i="17"/>
  <c r="I210" i="17"/>
  <c r="I211" i="17"/>
  <c r="I212" i="17"/>
  <c r="I213" i="17"/>
  <c r="I214" i="17"/>
  <c r="I215" i="17"/>
  <c r="I216" i="17"/>
  <c r="I217" i="17"/>
  <c r="I204" i="17"/>
  <c r="I172" i="17"/>
  <c r="I173" i="17"/>
  <c r="I174" i="17"/>
  <c r="I175" i="17"/>
  <c r="I176" i="17"/>
  <c r="I177" i="17"/>
  <c r="I178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59" i="17"/>
  <c r="I163" i="17"/>
  <c r="I164" i="17"/>
  <c r="I166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66" i="17"/>
  <c r="I57" i="17"/>
  <c r="I60" i="17"/>
  <c r="I61" i="17"/>
  <c r="I53" i="17"/>
  <c r="I39" i="17"/>
  <c r="I40" i="17"/>
  <c r="I33" i="17"/>
  <c r="I34" i="17"/>
  <c r="I35" i="17"/>
  <c r="I28" i="17"/>
  <c r="I29" i="17" s="1"/>
  <c r="I13" i="17"/>
  <c r="I14" i="17"/>
  <c r="J327" i="17"/>
  <c r="J328" i="17"/>
  <c r="J329" i="17"/>
  <c r="J330" i="17"/>
  <c r="J331" i="17"/>
  <c r="J332" i="17"/>
  <c r="J333" i="17"/>
  <c r="L585" i="17"/>
  <c r="L586" i="17"/>
  <c r="L587" i="17"/>
  <c r="L588" i="17"/>
  <c r="L589" i="17"/>
  <c r="L590" i="17"/>
  <c r="L591" i="17"/>
  <c r="J585" i="17"/>
  <c r="J586" i="17"/>
  <c r="J587" i="17"/>
  <c r="J588" i="17"/>
  <c r="J589" i="17"/>
  <c r="J590" i="17"/>
  <c r="J591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L368" i="17"/>
  <c r="L369" i="17"/>
  <c r="L370" i="17"/>
  <c r="L372" i="17"/>
  <c r="L373" i="17"/>
  <c r="L374" i="17"/>
  <c r="L375" i="17"/>
  <c r="L376" i="17"/>
  <c r="L377" i="17"/>
  <c r="L378" i="17"/>
  <c r="L379" i="17"/>
  <c r="L380" i="17"/>
  <c r="L381" i="17"/>
  <c r="L382" i="17"/>
  <c r="L327" i="17"/>
  <c r="L328" i="17"/>
  <c r="L329" i="17"/>
  <c r="L330" i="17"/>
  <c r="L331" i="17"/>
  <c r="L332" i="17"/>
  <c r="L333" i="17"/>
  <c r="L334" i="17"/>
  <c r="L319" i="17"/>
  <c r="L320" i="17"/>
  <c r="L321" i="17"/>
  <c r="L318" i="17"/>
  <c r="L178" i="17"/>
  <c r="J208" i="17"/>
  <c r="L208" i="17"/>
  <c r="J228" i="17"/>
  <c r="L228" i="17"/>
  <c r="K219" i="12"/>
  <c r="L219" i="12"/>
  <c r="N219" i="12"/>
  <c r="K220" i="12"/>
  <c r="L220" i="12"/>
  <c r="N220" i="12"/>
  <c r="K221" i="12"/>
  <c r="L221" i="12"/>
  <c r="N221" i="12"/>
  <c r="K222" i="12"/>
  <c r="L222" i="12"/>
  <c r="N222" i="12"/>
  <c r="K223" i="12"/>
  <c r="L223" i="12"/>
  <c r="N223" i="12"/>
  <c r="K224" i="12"/>
  <c r="L224" i="12"/>
  <c r="N224" i="12"/>
  <c r="K225" i="12"/>
  <c r="L225" i="12"/>
  <c r="N225" i="12"/>
  <c r="N218" i="12"/>
  <c r="L218" i="12"/>
  <c r="K218" i="12"/>
  <c r="K139" i="12"/>
  <c r="L139" i="12"/>
  <c r="N139" i="12"/>
  <c r="O120" i="12"/>
  <c r="J120" i="12"/>
  <c r="I120" i="12"/>
  <c r="N119" i="12"/>
  <c r="N120" i="12" s="1"/>
  <c r="L119" i="12"/>
  <c r="K119" i="12"/>
  <c r="K120" i="12" s="1"/>
  <c r="O60" i="12"/>
  <c r="J60" i="12"/>
  <c r="I60" i="12"/>
  <c r="N59" i="12"/>
  <c r="N60" i="12" s="1"/>
  <c r="L59" i="12"/>
  <c r="K59" i="12"/>
  <c r="K60" i="12" s="1"/>
  <c r="K47" i="12"/>
  <c r="L47" i="12"/>
  <c r="N47" i="12"/>
  <c r="K33" i="14"/>
  <c r="L33" i="14" s="1"/>
  <c r="N33" i="14"/>
  <c r="I83" i="11"/>
  <c r="N83" i="11"/>
  <c r="O83" i="11" s="1"/>
  <c r="I84" i="11"/>
  <c r="N84" i="11"/>
  <c r="O84" i="11" s="1"/>
  <c r="I201" i="17" l="1"/>
  <c r="K535" i="17"/>
  <c r="K534" i="17"/>
  <c r="K228" i="12"/>
  <c r="L228" i="12"/>
  <c r="N228" i="12"/>
  <c r="M225" i="12"/>
  <c r="P225" i="12" s="1"/>
  <c r="Q225" i="12" s="1"/>
  <c r="M221" i="12"/>
  <c r="P221" i="12" s="1"/>
  <c r="Q221" i="12" s="1"/>
  <c r="M223" i="12"/>
  <c r="P223" i="12" s="1"/>
  <c r="Q223" i="12" s="1"/>
  <c r="M224" i="12"/>
  <c r="P224" i="12" s="1"/>
  <c r="Q224" i="12" s="1"/>
  <c r="M218" i="12"/>
  <c r="P222" i="12"/>
  <c r="Q222" i="12" s="1"/>
  <c r="K588" i="17"/>
  <c r="K542" i="17"/>
  <c r="K332" i="17"/>
  <c r="K587" i="17"/>
  <c r="K590" i="17"/>
  <c r="K585" i="17"/>
  <c r="K549" i="17"/>
  <c r="K548" i="17"/>
  <c r="K544" i="17"/>
  <c r="K550" i="17"/>
  <c r="K401" i="17"/>
  <c r="K533" i="17"/>
  <c r="K518" i="17"/>
  <c r="K586" i="17"/>
  <c r="K396" i="17"/>
  <c r="K400" i="17"/>
  <c r="K554" i="17"/>
  <c r="K532" i="17"/>
  <c r="K399" i="17"/>
  <c r="K330" i="17"/>
  <c r="K521" i="17"/>
  <c r="K591" i="17"/>
  <c r="K328" i="17"/>
  <c r="K545" i="17"/>
  <c r="K520" i="17"/>
  <c r="K329" i="17"/>
  <c r="K556" i="17"/>
  <c r="K519" i="17"/>
  <c r="K555" i="17"/>
  <c r="K547" i="17"/>
  <c r="K390" i="17"/>
  <c r="K178" i="17"/>
  <c r="N178" i="17" s="1"/>
  <c r="O178" i="17" s="1"/>
  <c r="K402" i="17"/>
  <c r="K536" i="17"/>
  <c r="K395" i="17"/>
  <c r="K539" i="17"/>
  <c r="K559" i="17"/>
  <c r="K394" i="17"/>
  <c r="K392" i="17"/>
  <c r="K558" i="17"/>
  <c r="K537" i="17"/>
  <c r="K541" i="17"/>
  <c r="K540" i="17"/>
  <c r="K551" i="17"/>
  <c r="K529" i="17"/>
  <c r="K527" i="17"/>
  <c r="K553" i="17"/>
  <c r="K538" i="17"/>
  <c r="K526" i="17"/>
  <c r="K522" i="17"/>
  <c r="K531" i="17"/>
  <c r="K552" i="17"/>
  <c r="K530" i="17"/>
  <c r="K546" i="17"/>
  <c r="K398" i="17"/>
  <c r="K397" i="17"/>
  <c r="K208" i="17"/>
  <c r="N208" i="17" s="1"/>
  <c r="O208" i="17" s="1"/>
  <c r="K228" i="17"/>
  <c r="N228" i="17" s="1"/>
  <c r="O228" i="17" s="1"/>
  <c r="P220" i="12"/>
  <c r="Q220" i="12" s="1"/>
  <c r="M219" i="12"/>
  <c r="P219" i="12" s="1"/>
  <c r="Q219" i="12" s="1"/>
  <c r="P139" i="12"/>
  <c r="Q139" i="12" s="1"/>
  <c r="M119" i="12"/>
  <c r="M120" i="12" s="1"/>
  <c r="L120" i="12"/>
  <c r="M60" i="12"/>
  <c r="L60" i="12"/>
  <c r="P47" i="12"/>
  <c r="Q47" i="12" s="1"/>
  <c r="M33" i="14"/>
  <c r="P33" i="14" s="1"/>
  <c r="Q33" i="14" s="1"/>
  <c r="P218" i="12" l="1"/>
  <c r="P228" i="12" s="1"/>
  <c r="M228" i="12"/>
  <c r="P59" i="12"/>
  <c r="Q59" i="12" s="1"/>
  <c r="Q60" i="12" s="1"/>
  <c r="P119" i="12"/>
  <c r="P120" i="12" s="1"/>
  <c r="Q218" i="12" l="1"/>
  <c r="Q228" i="12" s="1"/>
  <c r="P60" i="12"/>
  <c r="Q119" i="12"/>
  <c r="Q120" i="12" s="1"/>
  <c r="K32" i="14"/>
  <c r="L32" i="14" s="1"/>
  <c r="N32" i="14"/>
  <c r="O13" i="11"/>
  <c r="O17" i="11"/>
  <c r="O18" i="11"/>
  <c r="O19" i="11"/>
  <c r="O97" i="11"/>
  <c r="N98" i="11"/>
  <c r="N96" i="11"/>
  <c r="O96" i="11" s="1"/>
  <c r="H109" i="11"/>
  <c r="J109" i="11"/>
  <c r="K109" i="11"/>
  <c r="L109" i="11"/>
  <c r="M109" i="11"/>
  <c r="G109" i="11"/>
  <c r="I97" i="11"/>
  <c r="I98" i="11"/>
  <c r="I99" i="11"/>
  <c r="O99" i="11" s="1"/>
  <c r="I100" i="11"/>
  <c r="O100" i="11" s="1"/>
  <c r="I101" i="11"/>
  <c r="O101" i="11" s="1"/>
  <c r="I102" i="11"/>
  <c r="O102" i="11" s="1"/>
  <c r="I103" i="11"/>
  <c r="O103" i="11" s="1"/>
  <c r="I104" i="11"/>
  <c r="O104" i="11" s="1"/>
  <c r="I105" i="11"/>
  <c r="O105" i="11" s="1"/>
  <c r="I106" i="11"/>
  <c r="O106" i="11" s="1"/>
  <c r="M32" i="14" l="1"/>
  <c r="O98" i="11"/>
  <c r="P32" i="14" l="1"/>
  <c r="L144" i="17"/>
  <c r="J144" i="17"/>
  <c r="L88" i="17"/>
  <c r="J88" i="17"/>
  <c r="L143" i="17"/>
  <c r="J143" i="17"/>
  <c r="L142" i="17"/>
  <c r="J142" i="17"/>
  <c r="L141" i="17"/>
  <c r="J141" i="17"/>
  <c r="L140" i="17"/>
  <c r="J140" i="17"/>
  <c r="L139" i="17"/>
  <c r="J139" i="17"/>
  <c r="L138" i="17"/>
  <c r="J138" i="17"/>
  <c r="L137" i="17"/>
  <c r="J137" i="17"/>
  <c r="L136" i="17"/>
  <c r="J136" i="17"/>
  <c r="L135" i="17"/>
  <c r="J135" i="17"/>
  <c r="L134" i="17"/>
  <c r="J134" i="17"/>
  <c r="L133" i="17"/>
  <c r="J133" i="17"/>
  <c r="L132" i="17"/>
  <c r="J132" i="17"/>
  <c r="L131" i="17"/>
  <c r="J131" i="17"/>
  <c r="L130" i="17"/>
  <c r="J130" i="17"/>
  <c r="L128" i="17"/>
  <c r="J128" i="17"/>
  <c r="L127" i="17"/>
  <c r="J127" i="17"/>
  <c r="L126" i="17"/>
  <c r="J126" i="17"/>
  <c r="L125" i="17"/>
  <c r="J125" i="17"/>
  <c r="L124" i="17"/>
  <c r="J124" i="17"/>
  <c r="L123" i="17"/>
  <c r="J123" i="17"/>
  <c r="L121" i="17"/>
  <c r="J121" i="17"/>
  <c r="L120" i="17"/>
  <c r="J120" i="17"/>
  <c r="L278" i="17"/>
  <c r="J278" i="17"/>
  <c r="L119" i="17"/>
  <c r="J119" i="17"/>
  <c r="L118" i="17"/>
  <c r="J118" i="17"/>
  <c r="L117" i="17"/>
  <c r="J117" i="17"/>
  <c r="L116" i="17"/>
  <c r="J116" i="17"/>
  <c r="L115" i="17"/>
  <c r="J115" i="17"/>
  <c r="L114" i="17"/>
  <c r="J114" i="17"/>
  <c r="L113" i="17"/>
  <c r="J113" i="17"/>
  <c r="L112" i="17"/>
  <c r="J112" i="17"/>
  <c r="L111" i="17"/>
  <c r="J111" i="17"/>
  <c r="L110" i="17"/>
  <c r="J110" i="17"/>
  <c r="L109" i="17"/>
  <c r="J109" i="17"/>
  <c r="L108" i="17"/>
  <c r="J108" i="17"/>
  <c r="L107" i="17"/>
  <c r="J107" i="17"/>
  <c r="L106" i="17"/>
  <c r="J106" i="17"/>
  <c r="L105" i="17"/>
  <c r="J105" i="17"/>
  <c r="L104" i="17"/>
  <c r="J104" i="17"/>
  <c r="L177" i="17"/>
  <c r="L102" i="17"/>
  <c r="J102" i="17"/>
  <c r="L101" i="17"/>
  <c r="J101" i="17"/>
  <c r="L100" i="17"/>
  <c r="J100" i="17"/>
  <c r="L99" i="17"/>
  <c r="J99" i="17"/>
  <c r="L98" i="17"/>
  <c r="J98" i="17"/>
  <c r="L96" i="17"/>
  <c r="J96" i="17"/>
  <c r="L97" i="17"/>
  <c r="J97" i="17"/>
  <c r="L95" i="17"/>
  <c r="J95" i="17"/>
  <c r="L94" i="17"/>
  <c r="J94" i="17"/>
  <c r="L93" i="17"/>
  <c r="J93" i="17"/>
  <c r="L92" i="17"/>
  <c r="J92" i="17"/>
  <c r="L91" i="17"/>
  <c r="J91" i="17"/>
  <c r="L90" i="17"/>
  <c r="J90" i="17"/>
  <c r="L89" i="17"/>
  <c r="J89" i="17"/>
  <c r="L87" i="17"/>
  <c r="J87" i="17"/>
  <c r="L86" i="17"/>
  <c r="J86" i="17"/>
  <c r="L85" i="17"/>
  <c r="J85" i="17"/>
  <c r="L84" i="17"/>
  <c r="J84" i="17"/>
  <c r="L273" i="17"/>
  <c r="L272" i="17"/>
  <c r="K275" i="17"/>
  <c r="M275" i="17"/>
  <c r="L17" i="17"/>
  <c r="L18" i="17" s="1"/>
  <c r="J17" i="17"/>
  <c r="J18" i="17" s="1"/>
  <c r="H18" i="17"/>
  <c r="I18" i="17"/>
  <c r="M18" i="17"/>
  <c r="H264" i="17"/>
  <c r="M264" i="17"/>
  <c r="G264" i="17"/>
  <c r="I261" i="17"/>
  <c r="J261" i="17"/>
  <c r="N261" i="17" s="1"/>
  <c r="O261" i="17" s="1"/>
  <c r="G18" i="17"/>
  <c r="I272" i="17"/>
  <c r="J272" i="17"/>
  <c r="H275" i="17"/>
  <c r="G275" i="17"/>
  <c r="J82" i="17"/>
  <c r="L82" i="17"/>
  <c r="J83" i="17"/>
  <c r="L83" i="17"/>
  <c r="L175" i="17"/>
  <c r="L176" i="17"/>
  <c r="K142" i="17" l="1"/>
  <c r="N142" i="17" s="1"/>
  <c r="O142" i="17" s="1"/>
  <c r="Q32" i="14"/>
  <c r="K144" i="17"/>
  <c r="N144" i="17" s="1"/>
  <c r="O144" i="17" s="1"/>
  <c r="K88" i="17"/>
  <c r="N88" i="17" s="1"/>
  <c r="O88" i="17" s="1"/>
  <c r="K143" i="17"/>
  <c r="N143" i="17" s="1"/>
  <c r="K141" i="17"/>
  <c r="N141" i="17" s="1"/>
  <c r="O141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2" i="17"/>
  <c r="N132" i="17" s="1"/>
  <c r="O132" i="17" s="1"/>
  <c r="K131" i="17"/>
  <c r="N131" i="17" s="1"/>
  <c r="O131" i="17" s="1"/>
  <c r="K130" i="17"/>
  <c r="N130" i="17" s="1"/>
  <c r="O130" i="17" s="1"/>
  <c r="K128" i="17"/>
  <c r="N128" i="17" s="1"/>
  <c r="O128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1" i="17"/>
  <c r="N121" i="17" s="1"/>
  <c r="O121" i="17" s="1"/>
  <c r="K120" i="17"/>
  <c r="N120" i="17" s="1"/>
  <c r="O120" i="17" s="1"/>
  <c r="K278" i="17"/>
  <c r="N278" i="17" s="1"/>
  <c r="O278" i="17" s="1"/>
  <c r="K119" i="17"/>
  <c r="N119" i="17" s="1"/>
  <c r="O119" i="17" s="1"/>
  <c r="K118" i="17"/>
  <c r="N118" i="17" s="1"/>
  <c r="O118" i="17" s="1"/>
  <c r="K115" i="17"/>
  <c r="N115" i="17" s="1"/>
  <c r="O115" i="17" s="1"/>
  <c r="K117" i="17"/>
  <c r="N117" i="17" s="1"/>
  <c r="O117" i="17" s="1"/>
  <c r="K116" i="17"/>
  <c r="N116" i="17" s="1"/>
  <c r="O116" i="17" s="1"/>
  <c r="K114" i="17"/>
  <c r="N114" i="17" s="1"/>
  <c r="O114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1" i="17"/>
  <c r="N101" i="17" s="1"/>
  <c r="O101" i="17" s="1"/>
  <c r="K105" i="17"/>
  <c r="N105" i="17" s="1"/>
  <c r="O105" i="17" s="1"/>
  <c r="K104" i="17"/>
  <c r="N104" i="17" s="1"/>
  <c r="O104" i="17" s="1"/>
  <c r="K102" i="17"/>
  <c r="N102" i="17" s="1"/>
  <c r="O102" i="17" s="1"/>
  <c r="K177" i="17"/>
  <c r="N177" i="17" s="1"/>
  <c r="O177" i="17" s="1"/>
  <c r="K100" i="17"/>
  <c r="N100" i="17" s="1"/>
  <c r="O100" i="17" s="1"/>
  <c r="K99" i="17"/>
  <c r="N99" i="17" s="1"/>
  <c r="O99" i="17" s="1"/>
  <c r="K98" i="17"/>
  <c r="N98" i="17" s="1"/>
  <c r="O98" i="17" s="1"/>
  <c r="K96" i="17"/>
  <c r="N96" i="17" s="1"/>
  <c r="O96" i="17" s="1"/>
  <c r="K85" i="17"/>
  <c r="N85" i="17" s="1"/>
  <c r="O85" i="17" s="1"/>
  <c r="K97" i="17"/>
  <c r="N97" i="17" s="1"/>
  <c r="O97" i="17" s="1"/>
  <c r="K92" i="17"/>
  <c r="N92" i="17" s="1"/>
  <c r="O92" i="17" s="1"/>
  <c r="K95" i="17"/>
  <c r="N95" i="17" s="1"/>
  <c r="O95" i="17" s="1"/>
  <c r="K94" i="17"/>
  <c r="N94" i="17" s="1"/>
  <c r="O94" i="17" s="1"/>
  <c r="L275" i="17"/>
  <c r="K93" i="17"/>
  <c r="N93" i="17" s="1"/>
  <c r="O93" i="17" s="1"/>
  <c r="K91" i="17"/>
  <c r="N91" i="17" s="1"/>
  <c r="O91" i="17" s="1"/>
  <c r="K90" i="17"/>
  <c r="N90" i="17" s="1"/>
  <c r="O90" i="17" s="1"/>
  <c r="K89" i="17"/>
  <c r="N89" i="17" s="1"/>
  <c r="O89" i="17" s="1"/>
  <c r="K87" i="17"/>
  <c r="N87" i="17" s="1"/>
  <c r="O87" i="17" s="1"/>
  <c r="K86" i="17"/>
  <c r="N86" i="17" s="1"/>
  <c r="O86" i="17" s="1"/>
  <c r="K84" i="17"/>
  <c r="N84" i="17" s="1"/>
  <c r="O84" i="17" s="1"/>
  <c r="K17" i="17"/>
  <c r="K18" i="17" s="1"/>
  <c r="N272" i="17"/>
  <c r="O272" i="17" s="1"/>
  <c r="K176" i="17"/>
  <c r="N176" i="17" s="1"/>
  <c r="O176" i="17" s="1"/>
  <c r="K82" i="17"/>
  <c r="N82" i="17" s="1"/>
  <c r="O82" i="17" s="1"/>
  <c r="K83" i="17"/>
  <c r="N83" i="17" s="1"/>
  <c r="O83" i="17" s="1"/>
  <c r="K175" i="17"/>
  <c r="N175" i="17" s="1"/>
  <c r="O175" i="17" s="1"/>
  <c r="O143" i="17" l="1"/>
  <c r="N17" i="17"/>
  <c r="O17" i="17" l="1"/>
  <c r="O18" i="17" s="1"/>
  <c r="N18" i="17"/>
  <c r="J117" i="12" l="1"/>
  <c r="J98" i="12"/>
  <c r="O98" i="12"/>
  <c r="J88" i="12"/>
  <c r="O88" i="12"/>
  <c r="I88" i="12"/>
  <c r="K188" i="12"/>
  <c r="L188" i="12"/>
  <c r="N188" i="12"/>
  <c r="K189" i="12"/>
  <c r="L189" i="12"/>
  <c r="N189" i="12"/>
  <c r="N138" i="12"/>
  <c r="K138" i="12"/>
  <c r="L138" i="12"/>
  <c r="N97" i="12"/>
  <c r="L97" i="12"/>
  <c r="K97" i="12"/>
  <c r="N95" i="12"/>
  <c r="L95" i="12"/>
  <c r="K95" i="12"/>
  <c r="N86" i="12"/>
  <c r="L86" i="12"/>
  <c r="K86" i="12"/>
  <c r="N78" i="12"/>
  <c r="L78" i="12"/>
  <c r="K78" i="12"/>
  <c r="J70" i="12"/>
  <c r="O70" i="12"/>
  <c r="I70" i="12"/>
  <c r="N69" i="12"/>
  <c r="L69" i="12"/>
  <c r="K69" i="12"/>
  <c r="N56" i="12"/>
  <c r="L56" i="12"/>
  <c r="K56" i="12"/>
  <c r="N29" i="12"/>
  <c r="L29" i="12"/>
  <c r="K29" i="12"/>
  <c r="O26" i="12"/>
  <c r="M26" i="12"/>
  <c r="J26" i="12"/>
  <c r="I26" i="12"/>
  <c r="N25" i="12"/>
  <c r="N26" i="12" s="1"/>
  <c r="L25" i="12"/>
  <c r="K25" i="12"/>
  <c r="K26" i="12" s="1"/>
  <c r="I71" i="11"/>
  <c r="N71" i="11"/>
  <c r="O71" i="11" s="1"/>
  <c r="M189" i="12" l="1"/>
  <c r="P189" i="12" s="1"/>
  <c r="Q189" i="12" s="1"/>
  <c r="M188" i="12"/>
  <c r="P188" i="12" s="1"/>
  <c r="Q188" i="12" s="1"/>
  <c r="M138" i="12"/>
  <c r="P138" i="12" s="1"/>
  <c r="Q138" i="12" s="1"/>
  <c r="M95" i="12"/>
  <c r="P95" i="12" s="1"/>
  <c r="Q95" i="12" s="1"/>
  <c r="P86" i="12"/>
  <c r="M97" i="12"/>
  <c r="P97" i="12" s="1"/>
  <c r="Q97" i="12" s="1"/>
  <c r="P25" i="12"/>
  <c r="P26" i="12" s="1"/>
  <c r="M78" i="12"/>
  <c r="P78" i="12" s="1"/>
  <c r="Q78" i="12" s="1"/>
  <c r="M69" i="12"/>
  <c r="P69" i="12" s="1"/>
  <c r="Q69" i="12" s="1"/>
  <c r="M56" i="12"/>
  <c r="P56" i="12" s="1"/>
  <c r="Q56" i="12" s="1"/>
  <c r="L26" i="12"/>
  <c r="P29" i="12"/>
  <c r="Q29" i="12" s="1"/>
  <c r="H205" i="17"/>
  <c r="M205" i="17"/>
  <c r="G205" i="17"/>
  <c r="H352" i="17"/>
  <c r="M352" i="17"/>
  <c r="G352" i="17"/>
  <c r="Q86" i="12" l="1"/>
  <c r="Q25" i="12"/>
  <c r="Q26" i="12" s="1"/>
  <c r="N520" i="17"/>
  <c r="O520" i="17" s="1"/>
  <c r="N586" i="17"/>
  <c r="O586" i="17" s="1"/>
  <c r="J478" i="17" l="1"/>
  <c r="L478" i="17"/>
  <c r="J479" i="17"/>
  <c r="L479" i="17"/>
  <c r="J480" i="17"/>
  <c r="L480" i="17"/>
  <c r="J481" i="17"/>
  <c r="L481" i="17"/>
  <c r="J482" i="17"/>
  <c r="L482" i="17"/>
  <c r="J483" i="17"/>
  <c r="L483" i="17"/>
  <c r="L427" i="17"/>
  <c r="J427" i="17"/>
  <c r="L426" i="17"/>
  <c r="J426" i="17"/>
  <c r="L425" i="17"/>
  <c r="J425" i="17"/>
  <c r="L423" i="17"/>
  <c r="J423" i="17"/>
  <c r="L422" i="17"/>
  <c r="J422" i="17"/>
  <c r="L421" i="17"/>
  <c r="J421" i="17"/>
  <c r="L420" i="17"/>
  <c r="J420" i="17"/>
  <c r="K420" i="17" s="1"/>
  <c r="L419" i="17"/>
  <c r="J419" i="17"/>
  <c r="L418" i="17"/>
  <c r="J418" i="17"/>
  <c r="L416" i="17"/>
  <c r="L415" i="17"/>
  <c r="J415" i="17"/>
  <c r="L414" i="17"/>
  <c r="J414" i="17"/>
  <c r="K414" i="17" s="1"/>
  <c r="J413" i="17"/>
  <c r="L413" i="17"/>
  <c r="M404" i="17"/>
  <c r="H404" i="17"/>
  <c r="G404" i="17"/>
  <c r="N401" i="17"/>
  <c r="O401" i="17" s="1"/>
  <c r="I387" i="17"/>
  <c r="I345" i="17"/>
  <c r="J345" i="17"/>
  <c r="L345" i="17"/>
  <c r="H343" i="17"/>
  <c r="M343" i="17"/>
  <c r="G343" i="17"/>
  <c r="J337" i="17"/>
  <c r="L337" i="17"/>
  <c r="H306" i="17"/>
  <c r="M306" i="17"/>
  <c r="H238" i="17"/>
  <c r="M238" i="17"/>
  <c r="G238" i="17"/>
  <c r="K237" i="17"/>
  <c r="N237" i="17" s="1"/>
  <c r="O237" i="17" s="1"/>
  <c r="L235" i="17"/>
  <c r="J235" i="17"/>
  <c r="L234" i="17"/>
  <c r="J234" i="17"/>
  <c r="L233" i="17"/>
  <c r="J233" i="17"/>
  <c r="L232" i="17"/>
  <c r="J232" i="17"/>
  <c r="L231" i="17"/>
  <c r="J231" i="17"/>
  <c r="K230" i="17"/>
  <c r="N230" i="17" s="1"/>
  <c r="O230" i="17" s="1"/>
  <c r="J204" i="17"/>
  <c r="L204" i="17"/>
  <c r="L194" i="17"/>
  <c r="L193" i="17"/>
  <c r="L192" i="17"/>
  <c r="L191" i="17"/>
  <c r="K191" i="17" s="1"/>
  <c r="L196" i="17"/>
  <c r="L189" i="17"/>
  <c r="K189" i="17" s="1"/>
  <c r="N189" i="17" s="1"/>
  <c r="O189" i="17" s="1"/>
  <c r="L188" i="17"/>
  <c r="L187" i="17"/>
  <c r="L186" i="17"/>
  <c r="L185" i="17"/>
  <c r="L184" i="17"/>
  <c r="L182" i="17"/>
  <c r="L181" i="17"/>
  <c r="L183" i="17"/>
  <c r="L174" i="17"/>
  <c r="L180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103" i="17"/>
  <c r="L122" i="17"/>
  <c r="L129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103" i="17"/>
  <c r="J122" i="17"/>
  <c r="J129" i="17"/>
  <c r="H67" i="17"/>
  <c r="M67" i="17"/>
  <c r="G67" i="17"/>
  <c r="I64" i="17"/>
  <c r="J64" i="17"/>
  <c r="L64" i="17"/>
  <c r="J57" i="17"/>
  <c r="L57" i="17"/>
  <c r="K426" i="17" l="1"/>
  <c r="K421" i="17"/>
  <c r="K427" i="17"/>
  <c r="K418" i="17"/>
  <c r="N418" i="17" s="1"/>
  <c r="O418" i="17" s="1"/>
  <c r="K425" i="17"/>
  <c r="N425" i="17" s="1"/>
  <c r="O425" i="17" s="1"/>
  <c r="K415" i="17"/>
  <c r="K422" i="17"/>
  <c r="N422" i="17" s="1"/>
  <c r="O422" i="17" s="1"/>
  <c r="K481" i="17"/>
  <c r="N481" i="17" s="1"/>
  <c r="O481" i="17" s="1"/>
  <c r="K480" i="17"/>
  <c r="N480" i="17" s="1"/>
  <c r="O480" i="17" s="1"/>
  <c r="K483" i="17"/>
  <c r="N483" i="17" s="1"/>
  <c r="O483" i="17" s="1"/>
  <c r="K482" i="17"/>
  <c r="N482" i="17" s="1"/>
  <c r="O482" i="17" s="1"/>
  <c r="K479" i="17"/>
  <c r="N479" i="17" s="1"/>
  <c r="O479" i="17" s="1"/>
  <c r="K478" i="17"/>
  <c r="N478" i="17" s="1"/>
  <c r="O478" i="17" s="1"/>
  <c r="J153" i="17"/>
  <c r="L153" i="17"/>
  <c r="N416" i="17"/>
  <c r="O416" i="17" s="1"/>
  <c r="N414" i="17"/>
  <c r="O414" i="17" s="1"/>
  <c r="N423" i="17"/>
  <c r="O423" i="17" s="1"/>
  <c r="N421" i="17"/>
  <c r="O421" i="17" s="1"/>
  <c r="N420" i="17"/>
  <c r="O420" i="17" s="1"/>
  <c r="N427" i="17"/>
  <c r="O427" i="17" s="1"/>
  <c r="N415" i="17"/>
  <c r="O415" i="17" s="1"/>
  <c r="N419" i="17"/>
  <c r="O419" i="17" s="1"/>
  <c r="N426" i="17"/>
  <c r="O426" i="17" s="1"/>
  <c r="N413" i="17"/>
  <c r="O413" i="17" s="1"/>
  <c r="N337" i="17"/>
  <c r="O337" i="17" s="1"/>
  <c r="N402" i="17"/>
  <c r="O402" i="17" s="1"/>
  <c r="N400" i="17"/>
  <c r="O400" i="17" s="1"/>
  <c r="N398" i="17"/>
  <c r="O398" i="17" s="1"/>
  <c r="N399" i="17"/>
  <c r="O399" i="17" s="1"/>
  <c r="N397" i="17"/>
  <c r="O397" i="17" s="1"/>
  <c r="N396" i="17"/>
  <c r="O396" i="17" s="1"/>
  <c r="N393" i="17"/>
  <c r="O393" i="17" s="1"/>
  <c r="N395" i="17"/>
  <c r="O395" i="17" s="1"/>
  <c r="N392" i="17"/>
  <c r="O392" i="17" s="1"/>
  <c r="N391" i="17"/>
  <c r="O391" i="17" s="1"/>
  <c r="N390" i="17"/>
  <c r="O390" i="17" s="1"/>
  <c r="N388" i="17"/>
  <c r="O388" i="17" s="1"/>
  <c r="N389" i="17"/>
  <c r="O389" i="17" s="1"/>
  <c r="K387" i="17"/>
  <c r="K345" i="17"/>
  <c r="K235" i="17"/>
  <c r="N235" i="17" s="1"/>
  <c r="O235" i="17" s="1"/>
  <c r="K234" i="17"/>
  <c r="N234" i="17" s="1"/>
  <c r="O234" i="17" s="1"/>
  <c r="K233" i="17"/>
  <c r="N233" i="17" s="1"/>
  <c r="O233" i="17" s="1"/>
  <c r="K232" i="17"/>
  <c r="N232" i="17" s="1"/>
  <c r="O232" i="17" s="1"/>
  <c r="K231" i="17"/>
  <c r="N231" i="17" s="1"/>
  <c r="O231" i="17" s="1"/>
  <c r="K204" i="17"/>
  <c r="N204" i="17" s="1"/>
  <c r="O204" i="17" s="1"/>
  <c r="K194" i="17"/>
  <c r="N194" i="17" s="1"/>
  <c r="O194" i="17" s="1"/>
  <c r="N196" i="17"/>
  <c r="O196" i="17" s="1"/>
  <c r="K193" i="17"/>
  <c r="N193" i="17" s="1"/>
  <c r="O193" i="17" s="1"/>
  <c r="N191" i="17"/>
  <c r="O191" i="17" s="1"/>
  <c r="K192" i="17"/>
  <c r="N192" i="17" s="1"/>
  <c r="O192" i="17" s="1"/>
  <c r="K188" i="17"/>
  <c r="N188" i="17" s="1"/>
  <c r="O188" i="17" s="1"/>
  <c r="K187" i="17"/>
  <c r="N187" i="17" s="1"/>
  <c r="O187" i="17" s="1"/>
  <c r="K186" i="17"/>
  <c r="N186" i="17" s="1"/>
  <c r="O186" i="17" s="1"/>
  <c r="K185" i="17"/>
  <c r="N185" i="17" s="1"/>
  <c r="O185" i="17" s="1"/>
  <c r="K184" i="17"/>
  <c r="N184" i="17" s="1"/>
  <c r="O184" i="17" s="1"/>
  <c r="K183" i="17"/>
  <c r="N183" i="17" s="1"/>
  <c r="O183" i="17" s="1"/>
  <c r="K181" i="17"/>
  <c r="N181" i="17" s="1"/>
  <c r="O181" i="17" s="1"/>
  <c r="K182" i="17"/>
  <c r="N182" i="17" s="1"/>
  <c r="O182" i="17" s="1"/>
  <c r="K174" i="17"/>
  <c r="N174" i="17" s="1"/>
  <c r="O174" i="17" s="1"/>
  <c r="K180" i="17"/>
  <c r="N180" i="17" s="1"/>
  <c r="O180" i="17" s="1"/>
  <c r="N64" i="17"/>
  <c r="O64" i="17" s="1"/>
  <c r="K57" i="17"/>
  <c r="N57" i="17" s="1"/>
  <c r="O57" i="17" s="1"/>
  <c r="N345" i="17" l="1"/>
  <c r="N387" i="17"/>
  <c r="O387" i="17" s="1"/>
  <c r="O345" i="17" l="1"/>
  <c r="J30" i="14"/>
  <c r="O30" i="14"/>
  <c r="I30" i="14"/>
  <c r="K28" i="14"/>
  <c r="N36" i="11"/>
  <c r="N35" i="11"/>
  <c r="N34" i="11"/>
  <c r="N16" i="11"/>
  <c r="O16" i="11" s="1"/>
  <c r="N15" i="11"/>
  <c r="O15" i="11" s="1"/>
  <c r="J141" i="12"/>
  <c r="O141" i="12"/>
  <c r="I141" i="12"/>
  <c r="N187" i="12"/>
  <c r="L187" i="12"/>
  <c r="K187" i="12"/>
  <c r="N186" i="12"/>
  <c r="L186" i="12"/>
  <c r="K186" i="12"/>
  <c r="N185" i="12"/>
  <c r="L185" i="12"/>
  <c r="K185" i="12"/>
  <c r="N184" i="12"/>
  <c r="L184" i="12"/>
  <c r="K184" i="12"/>
  <c r="N183" i="12"/>
  <c r="L183" i="12"/>
  <c r="K183" i="12"/>
  <c r="N182" i="12"/>
  <c r="L182" i="12"/>
  <c r="K182" i="12"/>
  <c r="N181" i="12"/>
  <c r="L181" i="12"/>
  <c r="K181" i="12"/>
  <c r="N180" i="12"/>
  <c r="L180" i="12"/>
  <c r="K180" i="12"/>
  <c r="N179" i="12"/>
  <c r="L179" i="12"/>
  <c r="K179" i="12"/>
  <c r="N178" i="12"/>
  <c r="L178" i="12"/>
  <c r="K178" i="12"/>
  <c r="N177" i="12"/>
  <c r="L177" i="12"/>
  <c r="K177" i="12"/>
  <c r="N176" i="12"/>
  <c r="L176" i="12"/>
  <c r="K176" i="12"/>
  <c r="N175" i="12"/>
  <c r="L175" i="12"/>
  <c r="K175" i="12"/>
  <c r="N174" i="12"/>
  <c r="L174" i="12"/>
  <c r="K174" i="12"/>
  <c r="N173" i="12"/>
  <c r="L173" i="12"/>
  <c r="K173" i="12"/>
  <c r="N172" i="12"/>
  <c r="L172" i="12"/>
  <c r="K172" i="12"/>
  <c r="N171" i="12"/>
  <c r="L171" i="12"/>
  <c r="K171" i="12"/>
  <c r="N170" i="12"/>
  <c r="L170" i="12"/>
  <c r="K170" i="12"/>
  <c r="N169" i="12"/>
  <c r="L169" i="12"/>
  <c r="K169" i="12"/>
  <c r="O255" i="12"/>
  <c r="J255" i="12"/>
  <c r="I255" i="12"/>
  <c r="N254" i="12"/>
  <c r="N255" i="12" s="1"/>
  <c r="L254" i="12"/>
  <c r="K254" i="12"/>
  <c r="K255" i="12" s="1"/>
  <c r="K230" i="12"/>
  <c r="L230" i="12"/>
  <c r="L231" i="12" s="1"/>
  <c r="N230" i="12"/>
  <c r="I231" i="12"/>
  <c r="J231" i="12"/>
  <c r="O231" i="12"/>
  <c r="K233" i="12"/>
  <c r="K252" i="12" s="1"/>
  <c r="L233" i="12"/>
  <c r="L252" i="12" s="1"/>
  <c r="N233" i="12"/>
  <c r="K234" i="12"/>
  <c r="L234" i="12"/>
  <c r="N234" i="12"/>
  <c r="K250" i="12"/>
  <c r="L250" i="12"/>
  <c r="N250" i="12"/>
  <c r="O155" i="12"/>
  <c r="J155" i="12"/>
  <c r="I155" i="12"/>
  <c r="N154" i="12"/>
  <c r="N155" i="12" s="1"/>
  <c r="L154" i="12"/>
  <c r="K154" i="12"/>
  <c r="K155" i="12" s="1"/>
  <c r="K137" i="12"/>
  <c r="L137" i="12"/>
  <c r="N137" i="12"/>
  <c r="J84" i="12"/>
  <c r="O84" i="12"/>
  <c r="J80" i="12"/>
  <c r="O80" i="12"/>
  <c r="I80" i="12"/>
  <c r="I84" i="12"/>
  <c r="N67" i="12"/>
  <c r="L67" i="12"/>
  <c r="K67" i="12"/>
  <c r="J45" i="12"/>
  <c r="O45" i="12"/>
  <c r="I45" i="12"/>
  <c r="O40" i="12"/>
  <c r="J40" i="12"/>
  <c r="I40" i="12"/>
  <c r="N39" i="12"/>
  <c r="L39" i="12"/>
  <c r="L40" i="12" s="1"/>
  <c r="K39" i="12"/>
  <c r="K40" i="12" s="1"/>
  <c r="I87" i="11"/>
  <c r="O87" i="11" s="1"/>
  <c r="I89" i="11"/>
  <c r="O89" i="11" s="1"/>
  <c r="I88" i="11"/>
  <c r="O88" i="11" s="1"/>
  <c r="I85" i="11"/>
  <c r="O85" i="11" s="1"/>
  <c r="N44" i="11"/>
  <c r="N40" i="11"/>
  <c r="N39" i="11"/>
  <c r="N38" i="11"/>
  <c r="N37" i="11"/>
  <c r="N22" i="11"/>
  <c r="O22" i="11" s="1"/>
  <c r="N14" i="11"/>
  <c r="O14" i="11" s="1"/>
  <c r="N21" i="11"/>
  <c r="O21" i="11" s="1"/>
  <c r="N20" i="11"/>
  <c r="O20" i="11" s="1"/>
  <c r="I74" i="11"/>
  <c r="N74" i="11"/>
  <c r="O74" i="11" s="1"/>
  <c r="N34" i="14"/>
  <c r="K34" i="14"/>
  <c r="N29" i="14"/>
  <c r="N30" i="14" s="1"/>
  <c r="K29" i="14"/>
  <c r="J57" i="12"/>
  <c r="O57" i="12"/>
  <c r="I57" i="12"/>
  <c r="J20" i="12"/>
  <c r="O20" i="12"/>
  <c r="I20" i="12"/>
  <c r="O129" i="12"/>
  <c r="J129" i="12"/>
  <c r="I129" i="12"/>
  <c r="N128" i="12"/>
  <c r="N129" i="12" s="1"/>
  <c r="L128" i="12"/>
  <c r="L129" i="12" s="1"/>
  <c r="K128" i="12"/>
  <c r="K129" i="12" s="1"/>
  <c r="O109" i="12"/>
  <c r="J109" i="12"/>
  <c r="I109" i="12"/>
  <c r="N108" i="12"/>
  <c r="N109" i="12" s="1"/>
  <c r="L108" i="12"/>
  <c r="K108" i="12"/>
  <c r="K109" i="12" s="1"/>
  <c r="N83" i="12"/>
  <c r="L83" i="12"/>
  <c r="K83" i="12"/>
  <c r="K62" i="12"/>
  <c r="L62" i="12"/>
  <c r="N62" i="12"/>
  <c r="K54" i="12"/>
  <c r="L54" i="12"/>
  <c r="N54" i="12"/>
  <c r="K18" i="12"/>
  <c r="L18" i="12"/>
  <c r="N18" i="12"/>
  <c r="M170" i="17"/>
  <c r="H170" i="17"/>
  <c r="G170" i="17"/>
  <c r="L169" i="17"/>
  <c r="L170" i="17" s="1"/>
  <c r="J169" i="17"/>
  <c r="J170" i="17" s="1"/>
  <c r="I169" i="17"/>
  <c r="I170" i="17" s="1"/>
  <c r="L602" i="17"/>
  <c r="J602" i="17"/>
  <c r="L601" i="17"/>
  <c r="J601" i="17"/>
  <c r="L599" i="17"/>
  <c r="J599" i="17"/>
  <c r="L598" i="17"/>
  <c r="J598" i="17"/>
  <c r="L597" i="17"/>
  <c r="J597" i="17"/>
  <c r="L596" i="17"/>
  <c r="J596" i="17"/>
  <c r="L595" i="17"/>
  <c r="J595" i="17"/>
  <c r="N557" i="17"/>
  <c r="O557" i="17" s="1"/>
  <c r="L561" i="17"/>
  <c r="K561" i="17" s="1"/>
  <c r="L498" i="17"/>
  <c r="J498" i="17"/>
  <c r="L497" i="17"/>
  <c r="J497" i="17"/>
  <c r="L496" i="17"/>
  <c r="J496" i="17"/>
  <c r="J495" i="17"/>
  <c r="K495" i="17" s="1"/>
  <c r="L494" i="17"/>
  <c r="J494" i="17"/>
  <c r="L493" i="17"/>
  <c r="J493" i="17"/>
  <c r="L492" i="17"/>
  <c r="J492" i="17"/>
  <c r="L491" i="17"/>
  <c r="J491" i="17"/>
  <c r="L490" i="17"/>
  <c r="J490" i="17"/>
  <c r="L489" i="17"/>
  <c r="J489" i="17"/>
  <c r="L488" i="17"/>
  <c r="J488" i="17"/>
  <c r="L458" i="17"/>
  <c r="J458" i="17"/>
  <c r="L456" i="17"/>
  <c r="J456" i="17"/>
  <c r="L455" i="17"/>
  <c r="J455" i="17"/>
  <c r="L454" i="17"/>
  <c r="J454" i="17"/>
  <c r="L453" i="17"/>
  <c r="J453" i="17"/>
  <c r="L452" i="17"/>
  <c r="J452" i="17"/>
  <c r="L451" i="17"/>
  <c r="J451" i="17"/>
  <c r="L450" i="17"/>
  <c r="J450" i="17"/>
  <c r="L449" i="17"/>
  <c r="J449" i="17"/>
  <c r="L448" i="17"/>
  <c r="J448" i="17"/>
  <c r="L447" i="17"/>
  <c r="J447" i="17"/>
  <c r="L446" i="17"/>
  <c r="J446" i="17"/>
  <c r="K446" i="17" s="1"/>
  <c r="L445" i="17"/>
  <c r="J445" i="17"/>
  <c r="L444" i="17"/>
  <c r="J444" i="17"/>
  <c r="L443" i="17"/>
  <c r="J443" i="17"/>
  <c r="L442" i="17"/>
  <c r="J442" i="17"/>
  <c r="L441" i="17"/>
  <c r="J441" i="17"/>
  <c r="L440" i="17"/>
  <c r="J440" i="17"/>
  <c r="L439" i="17"/>
  <c r="J439" i="17"/>
  <c r="L437" i="17"/>
  <c r="J437" i="17"/>
  <c r="L436" i="17"/>
  <c r="J436" i="17"/>
  <c r="L435" i="17"/>
  <c r="J435" i="17"/>
  <c r="L434" i="17"/>
  <c r="J434" i="17"/>
  <c r="L432" i="17"/>
  <c r="J432" i="17"/>
  <c r="K432" i="17" s="1"/>
  <c r="L431" i="17"/>
  <c r="J431" i="17"/>
  <c r="L430" i="17"/>
  <c r="J430" i="17"/>
  <c r="L429" i="17"/>
  <c r="J429" i="17"/>
  <c r="L428" i="17"/>
  <c r="J428" i="17"/>
  <c r="L424" i="17"/>
  <c r="J424" i="17"/>
  <c r="L417" i="17"/>
  <c r="J417" i="17"/>
  <c r="K417" i="17" s="1"/>
  <c r="N252" i="12" l="1"/>
  <c r="K424" i="17"/>
  <c r="K434" i="17"/>
  <c r="K441" i="17"/>
  <c r="K447" i="17"/>
  <c r="N447" i="17" s="1"/>
  <c r="O447" i="17" s="1"/>
  <c r="K453" i="17"/>
  <c r="K489" i="17"/>
  <c r="N489" i="17" s="1"/>
  <c r="O489" i="17" s="1"/>
  <c r="K488" i="17"/>
  <c r="N488" i="17" s="1"/>
  <c r="O488" i="17" s="1"/>
  <c r="K430" i="17"/>
  <c r="N430" i="17" s="1"/>
  <c r="O430" i="17" s="1"/>
  <c r="K437" i="17"/>
  <c r="N437" i="17" s="1"/>
  <c r="O437" i="17" s="1"/>
  <c r="K444" i="17"/>
  <c r="N444" i="17" s="1"/>
  <c r="O444" i="17" s="1"/>
  <c r="K450" i="17"/>
  <c r="N450" i="17" s="1"/>
  <c r="O450" i="17" s="1"/>
  <c r="K456" i="17"/>
  <c r="N456" i="17" s="1"/>
  <c r="O456" i="17" s="1"/>
  <c r="K431" i="17"/>
  <c r="N431" i="17" s="1"/>
  <c r="O431" i="17" s="1"/>
  <c r="K439" i="17"/>
  <c r="N439" i="17" s="1"/>
  <c r="O439" i="17" s="1"/>
  <c r="K445" i="17"/>
  <c r="N445" i="17" s="1"/>
  <c r="O445" i="17" s="1"/>
  <c r="K451" i="17"/>
  <c r="N451" i="17" s="1"/>
  <c r="O451" i="17" s="1"/>
  <c r="K458" i="17"/>
  <c r="N458" i="17" s="1"/>
  <c r="O458" i="17" s="1"/>
  <c r="K493" i="17"/>
  <c r="N493" i="17" s="1"/>
  <c r="O493" i="17" s="1"/>
  <c r="K428" i="17"/>
  <c r="N428" i="17" s="1"/>
  <c r="O428" i="17" s="1"/>
  <c r="K435" i="17"/>
  <c r="N435" i="17" s="1"/>
  <c r="O435" i="17" s="1"/>
  <c r="K442" i="17"/>
  <c r="N442" i="17" s="1"/>
  <c r="O442" i="17" s="1"/>
  <c r="K598" i="17"/>
  <c r="N598" i="17" s="1"/>
  <c r="O598" i="17" s="1"/>
  <c r="K448" i="17"/>
  <c r="N448" i="17" s="1"/>
  <c r="O448" i="17" s="1"/>
  <c r="K496" i="17"/>
  <c r="N496" i="17" s="1"/>
  <c r="O496" i="17" s="1"/>
  <c r="K454" i="17"/>
  <c r="N454" i="17" s="1"/>
  <c r="O454" i="17" s="1"/>
  <c r="K490" i="17"/>
  <c r="N490" i="17" s="1"/>
  <c r="O490" i="17" s="1"/>
  <c r="K429" i="17"/>
  <c r="N429" i="17" s="1"/>
  <c r="O429" i="17" s="1"/>
  <c r="K436" i="17"/>
  <c r="N436" i="17" s="1"/>
  <c r="O436" i="17" s="1"/>
  <c r="K443" i="17"/>
  <c r="N443" i="17" s="1"/>
  <c r="O443" i="17" s="1"/>
  <c r="K449" i="17"/>
  <c r="N449" i="17" s="1"/>
  <c r="O449" i="17" s="1"/>
  <c r="K455" i="17"/>
  <c r="N455" i="17" s="1"/>
  <c r="O455" i="17" s="1"/>
  <c r="K497" i="17"/>
  <c r="N497" i="17" s="1"/>
  <c r="O497" i="17" s="1"/>
  <c r="K440" i="17"/>
  <c r="N440" i="17" s="1"/>
  <c r="O440" i="17" s="1"/>
  <c r="K498" i="17"/>
  <c r="N498" i="17" s="1"/>
  <c r="O498" i="17" s="1"/>
  <c r="K597" i="17"/>
  <c r="N597" i="17" s="1"/>
  <c r="O597" i="17" s="1"/>
  <c r="K494" i="17"/>
  <c r="N494" i="17" s="1"/>
  <c r="O494" i="17" s="1"/>
  <c r="K492" i="17"/>
  <c r="N492" i="17" s="1"/>
  <c r="O492" i="17" s="1"/>
  <c r="K595" i="17"/>
  <c r="N595" i="17" s="1"/>
  <c r="O595" i="17" s="1"/>
  <c r="N424" i="17"/>
  <c r="O424" i="17" s="1"/>
  <c r="N213" i="12"/>
  <c r="K213" i="12"/>
  <c r="L213" i="12"/>
  <c r="N434" i="17"/>
  <c r="O434" i="17" s="1"/>
  <c r="N441" i="17"/>
  <c r="O441" i="17" s="1"/>
  <c r="N453" i="17"/>
  <c r="O453" i="17" s="1"/>
  <c r="N495" i="17"/>
  <c r="O495" i="17" s="1"/>
  <c r="N417" i="17"/>
  <c r="O417" i="17" s="1"/>
  <c r="N446" i="17"/>
  <c r="O446" i="17" s="1"/>
  <c r="K599" i="17"/>
  <c r="N599" i="17" s="1"/>
  <c r="O599" i="17" s="1"/>
  <c r="N491" i="17"/>
  <c r="O491" i="17" s="1"/>
  <c r="K596" i="17"/>
  <c r="N596" i="17" s="1"/>
  <c r="O596" i="17" s="1"/>
  <c r="O34" i="11"/>
  <c r="L34" i="14"/>
  <c r="M34" i="14" s="1"/>
  <c r="M170" i="12"/>
  <c r="P170" i="12" s="1"/>
  <c r="Q170" i="12" s="1"/>
  <c r="M174" i="12"/>
  <c r="P174" i="12" s="1"/>
  <c r="Q174" i="12" s="1"/>
  <c r="M182" i="12"/>
  <c r="P182" i="12" s="1"/>
  <c r="Q182" i="12" s="1"/>
  <c r="M187" i="12"/>
  <c r="P187" i="12" s="1"/>
  <c r="Q187" i="12" s="1"/>
  <c r="M172" i="12"/>
  <c r="P172" i="12" s="1"/>
  <c r="Q172" i="12" s="1"/>
  <c r="M230" i="12"/>
  <c r="P230" i="12" s="1"/>
  <c r="P231" i="12" s="1"/>
  <c r="N432" i="17"/>
  <c r="O432" i="17" s="1"/>
  <c r="K30" i="14"/>
  <c r="L28" i="14"/>
  <c r="O36" i="11"/>
  <c r="O35" i="11"/>
  <c r="M179" i="12"/>
  <c r="P179" i="12" s="1"/>
  <c r="Q179" i="12" s="1"/>
  <c r="M181" i="12"/>
  <c r="P181" i="12" s="1"/>
  <c r="Q181" i="12" s="1"/>
  <c r="M171" i="12"/>
  <c r="P171" i="12" s="1"/>
  <c r="Q171" i="12" s="1"/>
  <c r="M180" i="12"/>
  <c r="P180" i="12" s="1"/>
  <c r="Q180" i="12" s="1"/>
  <c r="M183" i="12"/>
  <c r="P183" i="12" s="1"/>
  <c r="Q183" i="12" s="1"/>
  <c r="M177" i="12"/>
  <c r="P177" i="12" s="1"/>
  <c r="Q177" i="12" s="1"/>
  <c r="M176" i="12"/>
  <c r="P176" i="12" s="1"/>
  <c r="Q176" i="12" s="1"/>
  <c r="M175" i="12"/>
  <c r="P175" i="12" s="1"/>
  <c r="Q175" i="12" s="1"/>
  <c r="M185" i="12"/>
  <c r="P185" i="12" s="1"/>
  <c r="Q185" i="12" s="1"/>
  <c r="M169" i="12"/>
  <c r="M178" i="12"/>
  <c r="P178" i="12" s="1"/>
  <c r="Q178" i="12" s="1"/>
  <c r="M173" i="12"/>
  <c r="P173" i="12" s="1"/>
  <c r="Q173" i="12" s="1"/>
  <c r="M184" i="12"/>
  <c r="P184" i="12" s="1"/>
  <c r="Q184" i="12" s="1"/>
  <c r="M186" i="12"/>
  <c r="P186" i="12" s="1"/>
  <c r="Q186" i="12" s="1"/>
  <c r="M254" i="12"/>
  <c r="P254" i="12" s="1"/>
  <c r="N231" i="12"/>
  <c r="L255" i="12"/>
  <c r="K231" i="12"/>
  <c r="M234" i="12"/>
  <c r="P234" i="12" s="1"/>
  <c r="Q234" i="12" s="1"/>
  <c r="M250" i="12"/>
  <c r="P250" i="12" s="1"/>
  <c r="Q250" i="12" s="1"/>
  <c r="M233" i="12"/>
  <c r="M154" i="12"/>
  <c r="P154" i="12" s="1"/>
  <c r="M137" i="12"/>
  <c r="L155" i="12"/>
  <c r="M67" i="12"/>
  <c r="P67" i="12" s="1"/>
  <c r="Q67" i="12" s="1"/>
  <c r="M39" i="12"/>
  <c r="M40" i="12" s="1"/>
  <c r="N40" i="12"/>
  <c r="M128" i="12"/>
  <c r="M129" i="12" s="1"/>
  <c r="M109" i="12"/>
  <c r="O39" i="11"/>
  <c r="O40" i="11"/>
  <c r="O38" i="11"/>
  <c r="O44" i="11"/>
  <c r="O37" i="11"/>
  <c r="L29" i="14"/>
  <c r="L109" i="12"/>
  <c r="M83" i="12"/>
  <c r="P83" i="12" s="1"/>
  <c r="Q83" i="12" s="1"/>
  <c r="M62" i="12"/>
  <c r="P62" i="12" s="1"/>
  <c r="Q62" i="12" s="1"/>
  <c r="M54" i="12"/>
  <c r="M18" i="12"/>
  <c r="K169" i="17"/>
  <c r="N169" i="17" s="1"/>
  <c r="O169" i="17" s="1"/>
  <c r="O170" i="17" s="1"/>
  <c r="N602" i="17"/>
  <c r="O602" i="17" s="1"/>
  <c r="N601" i="17"/>
  <c r="O601" i="17" s="1"/>
  <c r="N588" i="17"/>
  <c r="O588" i="17" s="1"/>
  <c r="N590" i="17"/>
  <c r="O590" i="17" s="1"/>
  <c r="N589" i="17"/>
  <c r="O589" i="17" s="1"/>
  <c r="N556" i="17"/>
  <c r="O556" i="17" s="1"/>
  <c r="N544" i="17"/>
  <c r="O544" i="17" s="1"/>
  <c r="N547" i="17"/>
  <c r="O547" i="17" s="1"/>
  <c r="N548" i="17"/>
  <c r="O548" i="17" s="1"/>
  <c r="N549" i="17"/>
  <c r="O549" i="17" s="1"/>
  <c r="N552" i="17"/>
  <c r="O552" i="17" s="1"/>
  <c r="N550" i="17"/>
  <c r="O550" i="17" s="1"/>
  <c r="N551" i="17"/>
  <c r="O551" i="17" s="1"/>
  <c r="N554" i="17"/>
  <c r="O554" i="17" s="1"/>
  <c r="N555" i="17"/>
  <c r="O555" i="17" s="1"/>
  <c r="N558" i="17"/>
  <c r="O558" i="17" s="1"/>
  <c r="N559" i="17"/>
  <c r="O559" i="17" s="1"/>
  <c r="N561" i="17"/>
  <c r="O561" i="17" s="1"/>
  <c r="N560" i="17"/>
  <c r="O560" i="17" s="1"/>
  <c r="N543" i="17"/>
  <c r="O543" i="17" s="1"/>
  <c r="N542" i="17"/>
  <c r="O542" i="17" s="1"/>
  <c r="N541" i="17"/>
  <c r="O541" i="17" s="1"/>
  <c r="N540" i="17"/>
  <c r="O540" i="17" s="1"/>
  <c r="N539" i="17"/>
  <c r="O539" i="17" s="1"/>
  <c r="N538" i="17"/>
  <c r="O538" i="17" s="1"/>
  <c r="N537" i="17"/>
  <c r="O537" i="17" s="1"/>
  <c r="N536" i="17"/>
  <c r="O536" i="17" s="1"/>
  <c r="N528" i="17"/>
  <c r="O528" i="17" s="1"/>
  <c r="N533" i="17"/>
  <c r="O533" i="17" s="1"/>
  <c r="N535" i="17"/>
  <c r="O535" i="17" s="1"/>
  <c r="N532" i="17"/>
  <c r="O532" i="17" s="1"/>
  <c r="N531" i="17"/>
  <c r="O531" i="17" s="1"/>
  <c r="N530" i="17"/>
  <c r="O530" i="17" s="1"/>
  <c r="N527" i="17"/>
  <c r="O527" i="17" s="1"/>
  <c r="N526" i="17"/>
  <c r="O526" i="17" s="1"/>
  <c r="N522" i="17"/>
  <c r="O522" i="17" s="1"/>
  <c r="N452" i="17"/>
  <c r="O452" i="17" s="1"/>
  <c r="M252" i="12" l="1"/>
  <c r="P233" i="12"/>
  <c r="P252" i="12" s="1"/>
  <c r="M213" i="12"/>
  <c r="M231" i="12"/>
  <c r="P137" i="12"/>
  <c r="M141" i="12"/>
  <c r="L30" i="14"/>
  <c r="P28" i="14"/>
  <c r="P34" i="14"/>
  <c r="P169" i="12"/>
  <c r="P213" i="12" s="1"/>
  <c r="M255" i="12"/>
  <c r="P255" i="12"/>
  <c r="Q254" i="12"/>
  <c r="Q255" i="12" s="1"/>
  <c r="Q230" i="12"/>
  <c r="Q231" i="12" s="1"/>
  <c r="M155" i="12"/>
  <c r="P155" i="12"/>
  <c r="Q154" i="12"/>
  <c r="Q155" i="12" s="1"/>
  <c r="P39" i="12"/>
  <c r="P40" i="12" s="1"/>
  <c r="P128" i="12"/>
  <c r="P129" i="12" s="1"/>
  <c r="P108" i="12"/>
  <c r="Q108" i="12" s="1"/>
  <c r="Q109" i="12" s="1"/>
  <c r="P18" i="12"/>
  <c r="P54" i="12"/>
  <c r="M29" i="14"/>
  <c r="M30" i="14" s="1"/>
  <c r="N170" i="17"/>
  <c r="K170" i="17"/>
  <c r="Q233" i="12" l="1"/>
  <c r="Q252" i="12" s="1"/>
  <c r="Q137" i="12"/>
  <c r="Q28" i="14"/>
  <c r="P29" i="14"/>
  <c r="P30" i="14" s="1"/>
  <c r="Q34" i="14"/>
  <c r="Q169" i="12"/>
  <c r="Q213" i="12" s="1"/>
  <c r="P109" i="12"/>
  <c r="Q39" i="12"/>
  <c r="Q40" i="12" s="1"/>
  <c r="Q128" i="12"/>
  <c r="Q129" i="12" s="1"/>
  <c r="Q54" i="12"/>
  <c r="Q18" i="12"/>
  <c r="L487" i="17"/>
  <c r="J487" i="17"/>
  <c r="K487" i="17" s="1"/>
  <c r="L486" i="17"/>
  <c r="J486" i="17"/>
  <c r="L485" i="17"/>
  <c r="J485" i="17"/>
  <c r="L484" i="17"/>
  <c r="J484" i="17"/>
  <c r="L403" i="17"/>
  <c r="J403" i="17"/>
  <c r="J369" i="17"/>
  <c r="K369" i="17" s="1"/>
  <c r="J370" i="17"/>
  <c r="K370" i="17" s="1"/>
  <c r="J374" i="17"/>
  <c r="K374" i="17" s="1"/>
  <c r="J376" i="17"/>
  <c r="K376" i="17" s="1"/>
  <c r="J377" i="17"/>
  <c r="K377" i="17" s="1"/>
  <c r="J380" i="17"/>
  <c r="K380" i="17" s="1"/>
  <c r="J379" i="17"/>
  <c r="J381" i="17"/>
  <c r="K381" i="17" s="1"/>
  <c r="J382" i="17"/>
  <c r="K382" i="17" s="1"/>
  <c r="L383" i="17"/>
  <c r="L385" i="17" s="1"/>
  <c r="J383" i="17"/>
  <c r="H366" i="17"/>
  <c r="M366" i="17"/>
  <c r="G366" i="17"/>
  <c r="L356" i="17"/>
  <c r="J356" i="17"/>
  <c r="L355" i="17"/>
  <c r="J355" i="17"/>
  <c r="L350" i="17"/>
  <c r="J350" i="17"/>
  <c r="L349" i="17"/>
  <c r="J349" i="17"/>
  <c r="L348" i="17"/>
  <c r="J348" i="17"/>
  <c r="L346" i="17"/>
  <c r="J346" i="17"/>
  <c r="H335" i="17"/>
  <c r="M335" i="17"/>
  <c r="G335" i="17"/>
  <c r="N331" i="17"/>
  <c r="O331" i="17" s="1"/>
  <c r="H322" i="17"/>
  <c r="M322" i="17"/>
  <c r="G322" i="17"/>
  <c r="J321" i="17"/>
  <c r="H316" i="17"/>
  <c r="M316" i="17"/>
  <c r="G316" i="17"/>
  <c r="L311" i="17"/>
  <c r="J311" i="17"/>
  <c r="L310" i="17"/>
  <c r="J310" i="17"/>
  <c r="L309" i="17"/>
  <c r="J309" i="17"/>
  <c r="L308" i="17"/>
  <c r="J308" i="17"/>
  <c r="I308" i="17"/>
  <c r="L315" i="17"/>
  <c r="J315" i="17"/>
  <c r="L314" i="17"/>
  <c r="J314" i="17"/>
  <c r="L302" i="17"/>
  <c r="J302" i="17"/>
  <c r="L303" i="17"/>
  <c r="J303" i="17"/>
  <c r="L301" i="17"/>
  <c r="J301" i="17"/>
  <c r="L300" i="17"/>
  <c r="J300" i="17"/>
  <c r="L295" i="17"/>
  <c r="J295" i="17"/>
  <c r="L293" i="17"/>
  <c r="J293" i="17"/>
  <c r="L292" i="17"/>
  <c r="J292" i="17"/>
  <c r="L291" i="17"/>
  <c r="J291" i="17"/>
  <c r="L290" i="17"/>
  <c r="J290" i="17"/>
  <c r="L289" i="17"/>
  <c r="J289" i="17"/>
  <c r="L288" i="17"/>
  <c r="J288" i="17"/>
  <c r="L287" i="17"/>
  <c r="J287" i="17"/>
  <c r="L286" i="17"/>
  <c r="J286" i="17"/>
  <c r="L285" i="17"/>
  <c r="J285" i="17"/>
  <c r="L284" i="17"/>
  <c r="J284" i="17"/>
  <c r="L283" i="17"/>
  <c r="J283" i="17"/>
  <c r="H270" i="17"/>
  <c r="M270" i="17"/>
  <c r="L269" i="17"/>
  <c r="J269" i="17"/>
  <c r="L267" i="17"/>
  <c r="J267" i="17"/>
  <c r="L266" i="17"/>
  <c r="J266" i="17"/>
  <c r="I266" i="17"/>
  <c r="L262" i="17"/>
  <c r="J262" i="17"/>
  <c r="L257" i="17"/>
  <c r="J257" i="17"/>
  <c r="N255" i="17"/>
  <c r="O255" i="17" s="1"/>
  <c r="I255" i="17"/>
  <c r="L256" i="17"/>
  <c r="J256" i="17"/>
  <c r="L247" i="17"/>
  <c r="J247" i="17"/>
  <c r="L246" i="17"/>
  <c r="J246" i="17"/>
  <c r="L244" i="17"/>
  <c r="J244" i="17"/>
  <c r="I244" i="17"/>
  <c r="H242" i="17"/>
  <c r="K242" i="17"/>
  <c r="M242" i="17"/>
  <c r="G242" i="17"/>
  <c r="L240" i="17"/>
  <c r="J240" i="17"/>
  <c r="I240" i="17"/>
  <c r="L236" i="17"/>
  <c r="J236" i="17"/>
  <c r="J227" i="17"/>
  <c r="L227" i="17"/>
  <c r="J223" i="17"/>
  <c r="J224" i="17" s="1"/>
  <c r="M224" i="17"/>
  <c r="H224" i="17"/>
  <c r="G224" i="17"/>
  <c r="L223" i="17"/>
  <c r="L224" i="17" s="1"/>
  <c r="I223" i="17"/>
  <c r="I224" i="17" s="1"/>
  <c r="L216" i="17"/>
  <c r="J216" i="17"/>
  <c r="L214" i="17"/>
  <c r="J214" i="17"/>
  <c r="L211" i="17"/>
  <c r="J211" i="17"/>
  <c r="L210" i="17"/>
  <c r="J210" i="17"/>
  <c r="L195" i="17"/>
  <c r="L190" i="17"/>
  <c r="L166" i="17"/>
  <c r="J166" i="17"/>
  <c r="L164" i="17"/>
  <c r="J164" i="17"/>
  <c r="L163" i="17"/>
  <c r="J163" i="17"/>
  <c r="K485" i="17" l="1"/>
  <c r="N485" i="17" s="1"/>
  <c r="O485" i="17" s="1"/>
  <c r="K484" i="17"/>
  <c r="N484" i="17" s="1"/>
  <c r="O484" i="17" s="1"/>
  <c r="K291" i="17"/>
  <c r="N291" i="17" s="1"/>
  <c r="O291" i="17" s="1"/>
  <c r="K303" i="17"/>
  <c r="N303" i="17" s="1"/>
  <c r="O303" i="17" s="1"/>
  <c r="K311" i="17"/>
  <c r="N311" i="17" s="1"/>
  <c r="O311" i="17" s="1"/>
  <c r="K290" i="17"/>
  <c r="N290" i="17" s="1"/>
  <c r="O290" i="17" s="1"/>
  <c r="N486" i="17"/>
  <c r="O486" i="17" s="1"/>
  <c r="K284" i="17"/>
  <c r="N284" i="17" s="1"/>
  <c r="O284" i="17" s="1"/>
  <c r="K288" i="17"/>
  <c r="N288" i="17" s="1"/>
  <c r="O288" i="17" s="1"/>
  <c r="K286" i="17"/>
  <c r="N286" i="17" s="1"/>
  <c r="O286" i="17" s="1"/>
  <c r="K292" i="17"/>
  <c r="N292" i="17" s="1"/>
  <c r="O292" i="17" s="1"/>
  <c r="K302" i="17"/>
  <c r="N302" i="17" s="1"/>
  <c r="O302" i="17" s="1"/>
  <c r="K383" i="17"/>
  <c r="N383" i="17" s="1"/>
  <c r="O383" i="17" s="1"/>
  <c r="N487" i="17"/>
  <c r="O487" i="17" s="1"/>
  <c r="K287" i="17"/>
  <c r="N287" i="17" s="1"/>
  <c r="O287" i="17" s="1"/>
  <c r="K293" i="17"/>
  <c r="N293" i="17" s="1"/>
  <c r="O293" i="17" s="1"/>
  <c r="K295" i="17"/>
  <c r="N295" i="17" s="1"/>
  <c r="O295" i="17" s="1"/>
  <c r="K339" i="17"/>
  <c r="K309" i="17"/>
  <c r="N309" i="17" s="1"/>
  <c r="O309" i="17" s="1"/>
  <c r="K283" i="17"/>
  <c r="N283" i="17" s="1"/>
  <c r="O283" i="17" s="1"/>
  <c r="K289" i="17"/>
  <c r="N289" i="17" s="1"/>
  <c r="O289" i="17" s="1"/>
  <c r="K300" i="17"/>
  <c r="N300" i="17" s="1"/>
  <c r="O300" i="17" s="1"/>
  <c r="K310" i="17"/>
  <c r="N310" i="17" s="1"/>
  <c r="O310" i="17" s="1"/>
  <c r="I404" i="17"/>
  <c r="J404" i="17"/>
  <c r="L404" i="17"/>
  <c r="Q29" i="14"/>
  <c r="Q30" i="14" s="1"/>
  <c r="N403" i="17"/>
  <c r="O403" i="17" s="1"/>
  <c r="N369" i="17"/>
  <c r="O369" i="17" s="1"/>
  <c r="N370" i="17"/>
  <c r="O370" i="17" s="1"/>
  <c r="N377" i="17"/>
  <c r="O377" i="17" s="1"/>
  <c r="N374" i="17"/>
  <c r="O374" i="17" s="1"/>
  <c r="N376" i="17"/>
  <c r="O376" i="17" s="1"/>
  <c r="N380" i="17"/>
  <c r="O380" i="17" s="1"/>
  <c r="N382" i="17"/>
  <c r="O382" i="17" s="1"/>
  <c r="N379" i="17"/>
  <c r="O379" i="17" s="1"/>
  <c r="N381" i="17"/>
  <c r="O381" i="17" s="1"/>
  <c r="K356" i="17"/>
  <c r="N356" i="17" s="1"/>
  <c r="O356" i="17" s="1"/>
  <c r="K355" i="17"/>
  <c r="N355" i="17" s="1"/>
  <c r="O355" i="17" s="1"/>
  <c r="K350" i="17"/>
  <c r="N350" i="17" s="1"/>
  <c r="O350" i="17" s="1"/>
  <c r="K349" i="17"/>
  <c r="N349" i="17" s="1"/>
  <c r="O349" i="17" s="1"/>
  <c r="K348" i="17"/>
  <c r="N348" i="17" s="1"/>
  <c r="O348" i="17" s="1"/>
  <c r="K346" i="17"/>
  <c r="N327" i="17"/>
  <c r="O327" i="17" s="1"/>
  <c r="N330" i="17"/>
  <c r="O330" i="17" s="1"/>
  <c r="N329" i="17"/>
  <c r="O329" i="17" s="1"/>
  <c r="N328" i="17"/>
  <c r="O328" i="17" s="1"/>
  <c r="N314" i="17"/>
  <c r="O314" i="17" s="1"/>
  <c r="K321" i="17"/>
  <c r="N321" i="17" s="1"/>
  <c r="O321" i="17" s="1"/>
  <c r="K308" i="17"/>
  <c r="N315" i="17"/>
  <c r="O315" i="17" s="1"/>
  <c r="N301" i="17"/>
  <c r="O301" i="17" s="1"/>
  <c r="K266" i="17"/>
  <c r="N266" i="17" s="1"/>
  <c r="N285" i="17"/>
  <c r="O285" i="17" s="1"/>
  <c r="N267" i="17"/>
  <c r="O267" i="17" s="1"/>
  <c r="K269" i="17"/>
  <c r="N269" i="17" s="1"/>
  <c r="O269" i="17" s="1"/>
  <c r="N240" i="17"/>
  <c r="O240" i="17" s="1"/>
  <c r="K262" i="17"/>
  <c r="K257" i="17"/>
  <c r="N257" i="17" s="1"/>
  <c r="O257" i="17" s="1"/>
  <c r="K256" i="17"/>
  <c r="N256" i="17" s="1"/>
  <c r="O256" i="17" s="1"/>
  <c r="K247" i="17"/>
  <c r="N247" i="17" s="1"/>
  <c r="O247" i="17" s="1"/>
  <c r="K246" i="17"/>
  <c r="N246" i="17" s="1"/>
  <c r="O246" i="17" s="1"/>
  <c r="K244" i="17"/>
  <c r="N244" i="17" s="1"/>
  <c r="O244" i="17" s="1"/>
  <c r="K236" i="17"/>
  <c r="N236" i="17" s="1"/>
  <c r="O236" i="17" s="1"/>
  <c r="K214" i="17"/>
  <c r="N214" i="17" s="1"/>
  <c r="O214" i="17" s="1"/>
  <c r="K227" i="17"/>
  <c r="N227" i="17" s="1"/>
  <c r="O227" i="17" s="1"/>
  <c r="K224" i="17"/>
  <c r="K216" i="17"/>
  <c r="N216" i="17" s="1"/>
  <c r="O216" i="17" s="1"/>
  <c r="K211" i="17"/>
  <c r="N211" i="17" s="1"/>
  <c r="O211" i="17" s="1"/>
  <c r="K210" i="17"/>
  <c r="N210" i="17" s="1"/>
  <c r="O210" i="17" s="1"/>
  <c r="K195" i="17"/>
  <c r="N195" i="17" s="1"/>
  <c r="O195" i="17" s="1"/>
  <c r="N190" i="17"/>
  <c r="O190" i="17" s="1"/>
  <c r="K166" i="17"/>
  <c r="N166" i="17" s="1"/>
  <c r="O166" i="17" s="1"/>
  <c r="K164" i="17"/>
  <c r="N164" i="17" s="1"/>
  <c r="O164" i="17" s="1"/>
  <c r="K163" i="17"/>
  <c r="N163" i="17" s="1"/>
  <c r="O163" i="17" s="1"/>
  <c r="K81" i="17"/>
  <c r="N81" i="17" s="1"/>
  <c r="O81" i="17" s="1"/>
  <c r="L66" i="17"/>
  <c r="J66" i="17"/>
  <c r="L61" i="17"/>
  <c r="J61" i="17"/>
  <c r="H54" i="17"/>
  <c r="M54" i="17"/>
  <c r="G54" i="17"/>
  <c r="L53" i="17"/>
  <c r="J53" i="17"/>
  <c r="I47" i="17"/>
  <c r="J47" i="17"/>
  <c r="L47" i="17"/>
  <c r="N339" i="17" l="1"/>
  <c r="O339" i="17" s="1"/>
  <c r="K47" i="17"/>
  <c r="N262" i="17"/>
  <c r="N346" i="17"/>
  <c r="N394" i="17"/>
  <c r="O394" i="17" s="1"/>
  <c r="O404" i="17" s="1"/>
  <c r="K404" i="17"/>
  <c r="N308" i="17"/>
  <c r="O266" i="17"/>
  <c r="N223" i="17"/>
  <c r="N224" i="17" s="1"/>
  <c r="K122" i="17"/>
  <c r="N122" i="17" s="1"/>
  <c r="O122" i="17" s="1"/>
  <c r="K129" i="17"/>
  <c r="N129" i="17" s="1"/>
  <c r="O129" i="17" s="1"/>
  <c r="K80" i="17"/>
  <c r="N80" i="17" s="1"/>
  <c r="O80" i="17" s="1"/>
  <c r="K103" i="17"/>
  <c r="N103" i="17" s="1"/>
  <c r="O103" i="17" s="1"/>
  <c r="N66" i="17"/>
  <c r="K79" i="17"/>
  <c r="N79" i="17" s="1"/>
  <c r="O79" i="17" s="1"/>
  <c r="K78" i="17"/>
  <c r="N78" i="17" s="1"/>
  <c r="O78" i="17" s="1"/>
  <c r="K61" i="17"/>
  <c r="N61" i="17" s="1"/>
  <c r="O61" i="17" s="1"/>
  <c r="N53" i="17"/>
  <c r="O53" i="17" s="1"/>
  <c r="O262" i="17" l="1"/>
  <c r="O346" i="17"/>
  <c r="N404" i="17"/>
  <c r="O66" i="17"/>
  <c r="O308" i="17"/>
  <c r="O223" i="17"/>
  <c r="O224" i="17" s="1"/>
  <c r="N47" i="17"/>
  <c r="O47" i="17" l="1"/>
  <c r="L39" i="17" l="1"/>
  <c r="J39" i="17"/>
  <c r="L40" i="17"/>
  <c r="J40" i="17"/>
  <c r="L33" i="17"/>
  <c r="J33" i="17"/>
  <c r="L28" i="17"/>
  <c r="L29" i="17" s="1"/>
  <c r="J28" i="17"/>
  <c r="L459" i="17"/>
  <c r="J459" i="17"/>
  <c r="L457" i="17"/>
  <c r="J457" i="17"/>
  <c r="L438" i="17"/>
  <c r="J438" i="17"/>
  <c r="L433" i="17"/>
  <c r="J433" i="17"/>
  <c r="I96" i="11"/>
  <c r="N90" i="11"/>
  <c r="O90" i="11" s="1"/>
  <c r="I90" i="11"/>
  <c r="I86" i="11"/>
  <c r="O86" i="11" s="1"/>
  <c r="I72" i="11"/>
  <c r="N72" i="11"/>
  <c r="O72" i="11" s="1"/>
  <c r="I73" i="11"/>
  <c r="N73" i="11"/>
  <c r="O73" i="11" s="1"/>
  <c r="I69" i="11"/>
  <c r="N69" i="11"/>
  <c r="O69" i="11" s="1"/>
  <c r="I70" i="11"/>
  <c r="N70" i="11"/>
  <c r="O70" i="11" s="1"/>
  <c r="N68" i="11"/>
  <c r="O68" i="11" s="1"/>
  <c r="I68" i="11"/>
  <c r="I67" i="11"/>
  <c r="O67" i="11" s="1"/>
  <c r="H62" i="11"/>
  <c r="J62" i="11"/>
  <c r="K62" i="11"/>
  <c r="L62" i="11"/>
  <c r="M62" i="11"/>
  <c r="G62" i="11"/>
  <c r="N47" i="11"/>
  <c r="I47" i="11"/>
  <c r="H45" i="11"/>
  <c r="J45" i="11"/>
  <c r="K45" i="11"/>
  <c r="L45" i="11"/>
  <c r="M45" i="11"/>
  <c r="G45" i="11"/>
  <c r="N12" i="11"/>
  <c r="O12" i="11" s="1"/>
  <c r="N11" i="11"/>
  <c r="N30" i="11" s="1"/>
  <c r="L22" i="12"/>
  <c r="K22" i="12"/>
  <c r="O158" i="12"/>
  <c r="J158" i="12"/>
  <c r="I158" i="12"/>
  <c r="N157" i="12"/>
  <c r="N158" i="12" s="1"/>
  <c r="L157" i="12"/>
  <c r="K157" i="12"/>
  <c r="K158" i="12" s="1"/>
  <c r="N143" i="12"/>
  <c r="N146" i="12" s="1"/>
  <c r="L143" i="12"/>
  <c r="L146" i="12" s="1"/>
  <c r="K143" i="12"/>
  <c r="K146" i="12" s="1"/>
  <c r="N87" i="12"/>
  <c r="N88" i="12" s="1"/>
  <c r="L87" i="12"/>
  <c r="K87" i="12"/>
  <c r="K88" i="12" s="1"/>
  <c r="N70" i="12"/>
  <c r="L70" i="12"/>
  <c r="K70" i="12"/>
  <c r="I364" i="17"/>
  <c r="J364" i="17"/>
  <c r="L364" i="17"/>
  <c r="L365" i="17"/>
  <c r="J365" i="17"/>
  <c r="J29" i="17" l="1"/>
  <c r="N28" i="17"/>
  <c r="N29" i="17" s="1"/>
  <c r="K39" i="17"/>
  <c r="N39" i="17" s="1"/>
  <c r="O39" i="17" s="1"/>
  <c r="L88" i="12"/>
  <c r="M87" i="12"/>
  <c r="M88" i="12" s="1"/>
  <c r="K459" i="17"/>
  <c r="N459" i="17" s="1"/>
  <c r="O459" i="17" s="1"/>
  <c r="K433" i="17"/>
  <c r="N433" i="17" s="1"/>
  <c r="O433" i="17" s="1"/>
  <c r="N438" i="17"/>
  <c r="O438" i="17" s="1"/>
  <c r="N457" i="17"/>
  <c r="O457" i="17" s="1"/>
  <c r="M143" i="12"/>
  <c r="M146" i="12" s="1"/>
  <c r="I366" i="17"/>
  <c r="J366" i="17"/>
  <c r="L366" i="17"/>
  <c r="N40" i="17"/>
  <c r="O40" i="17" s="1"/>
  <c r="N33" i="17"/>
  <c r="O33" i="17" s="1"/>
  <c r="K365" i="17"/>
  <c r="N365" i="17" s="1"/>
  <c r="O365" i="17" s="1"/>
  <c r="K364" i="17"/>
  <c r="O47" i="11"/>
  <c r="O11" i="11"/>
  <c r="O30" i="11" s="1"/>
  <c r="M157" i="12"/>
  <c r="P157" i="12" s="1"/>
  <c r="L158" i="12"/>
  <c r="M70" i="12"/>
  <c r="O28" i="17" l="1"/>
  <c r="O29" i="17" s="1"/>
  <c r="P70" i="12"/>
  <c r="P143" i="12"/>
  <c r="M158" i="12"/>
  <c r="N364" i="17"/>
  <c r="K366" i="17"/>
  <c r="P158" i="12"/>
  <c r="Q157" i="12"/>
  <c r="Q158" i="12" s="1"/>
  <c r="P87" i="12"/>
  <c r="P88" i="12" s="1"/>
  <c r="Q143" i="12" l="1"/>
  <c r="Q146" i="12" s="1"/>
  <c r="P146" i="12"/>
  <c r="Q70" i="12"/>
  <c r="O364" i="17"/>
  <c r="O366" i="17" s="1"/>
  <c r="N366" i="17"/>
  <c r="Q87" i="12"/>
  <c r="Q88" i="12" s="1"/>
  <c r="G604" i="17" l="1"/>
  <c r="L499" i="17"/>
  <c r="J499" i="17"/>
  <c r="J373" i="17"/>
  <c r="K373" i="17" s="1"/>
  <c r="J372" i="17"/>
  <c r="K372" i="17" s="1"/>
  <c r="L347" i="17"/>
  <c r="J347" i="17"/>
  <c r="L351" i="17"/>
  <c r="J351" i="17"/>
  <c r="J334" i="17"/>
  <c r="K334" i="17" s="1"/>
  <c r="J319" i="17"/>
  <c r="L312" i="17"/>
  <c r="J312" i="17"/>
  <c r="G306" i="17"/>
  <c r="L305" i="17"/>
  <c r="J305" i="17"/>
  <c r="L299" i="17"/>
  <c r="J299" i="17"/>
  <c r="I299" i="17"/>
  <c r="H297" i="17"/>
  <c r="M297" i="17"/>
  <c r="G297" i="17"/>
  <c r="L296" i="17"/>
  <c r="J296" i="17"/>
  <c r="L294" i="17"/>
  <c r="J294" i="17"/>
  <c r="I282" i="17"/>
  <c r="J282" i="17"/>
  <c r="L282" i="17"/>
  <c r="L279" i="17"/>
  <c r="J279" i="17"/>
  <c r="H249" i="17"/>
  <c r="M249" i="17"/>
  <c r="G249" i="17"/>
  <c r="L241" i="17"/>
  <c r="L242" i="17" s="1"/>
  <c r="J241" i="17"/>
  <c r="J242" i="17" s="1"/>
  <c r="I242" i="17"/>
  <c r="G218" i="17"/>
  <c r="H218" i="17"/>
  <c r="M218" i="17"/>
  <c r="L215" i="17"/>
  <c r="J215" i="17"/>
  <c r="K213" i="17"/>
  <c r="N213" i="17" s="1"/>
  <c r="O213" i="17" s="1"/>
  <c r="L212" i="17"/>
  <c r="J212" i="17"/>
  <c r="I207" i="17"/>
  <c r="J207" i="17"/>
  <c r="L207" i="17"/>
  <c r="L203" i="17"/>
  <c r="L205" i="17" s="1"/>
  <c r="J203" i="17"/>
  <c r="I203" i="17"/>
  <c r="I205" i="17" s="1"/>
  <c r="L173" i="17"/>
  <c r="H167" i="17"/>
  <c r="M167" i="17"/>
  <c r="G167" i="17"/>
  <c r="L67" i="17"/>
  <c r="J67" i="17"/>
  <c r="I67" i="17"/>
  <c r="H62" i="17"/>
  <c r="M62" i="17"/>
  <c r="G62" i="17"/>
  <c r="L60" i="17"/>
  <c r="J60" i="17"/>
  <c r="I56" i="17"/>
  <c r="J56" i="17"/>
  <c r="L56" i="17"/>
  <c r="J205" i="17" l="1"/>
  <c r="K203" i="17"/>
  <c r="K296" i="17"/>
  <c r="K499" i="17"/>
  <c r="N338" i="17"/>
  <c r="N499" i="17"/>
  <c r="O499" i="17" s="1"/>
  <c r="K312" i="17"/>
  <c r="K294" i="17"/>
  <c r="N294" i="17" s="1"/>
  <c r="O294" i="17" s="1"/>
  <c r="K305" i="17"/>
  <c r="N305" i="17" s="1"/>
  <c r="O305" i="17" s="1"/>
  <c r="I352" i="17"/>
  <c r="J352" i="17"/>
  <c r="L352" i="17"/>
  <c r="N591" i="17"/>
  <c r="O591" i="17" s="1"/>
  <c r="N587" i="17"/>
  <c r="O587" i="17" s="1"/>
  <c r="N545" i="17"/>
  <c r="O545" i="17" s="1"/>
  <c r="N553" i="17"/>
  <c r="O553" i="17" s="1"/>
  <c r="N534" i="17"/>
  <c r="O534" i="17" s="1"/>
  <c r="N529" i="17"/>
  <c r="O529" i="17" s="1"/>
  <c r="N521" i="17"/>
  <c r="O521" i="17" s="1"/>
  <c r="N373" i="17"/>
  <c r="O373" i="17" s="1"/>
  <c r="N372" i="17"/>
  <c r="O372" i="17" s="1"/>
  <c r="O340" i="17"/>
  <c r="K347" i="17"/>
  <c r="K351" i="17"/>
  <c r="N351" i="17" s="1"/>
  <c r="O351" i="17" s="1"/>
  <c r="N334" i="17"/>
  <c r="O334" i="17" s="1"/>
  <c r="K319" i="17"/>
  <c r="N319" i="17" s="1"/>
  <c r="O319" i="17" s="1"/>
  <c r="K299" i="17"/>
  <c r="N296" i="17"/>
  <c r="O296" i="17" s="1"/>
  <c r="N241" i="17"/>
  <c r="K279" i="17"/>
  <c r="N279" i="17" s="1"/>
  <c r="O279" i="17" s="1"/>
  <c r="K215" i="17"/>
  <c r="N215" i="17" s="1"/>
  <c r="O215" i="17" s="1"/>
  <c r="K207" i="17"/>
  <c r="K212" i="17"/>
  <c r="N212" i="17" s="1"/>
  <c r="O212" i="17" s="1"/>
  <c r="K173" i="17"/>
  <c r="N173" i="17" s="1"/>
  <c r="O173" i="17" s="1"/>
  <c r="K77" i="17"/>
  <c r="N77" i="17" s="1"/>
  <c r="O77" i="17" s="1"/>
  <c r="K74" i="17"/>
  <c r="N74" i="17" s="1"/>
  <c r="O74" i="17" s="1"/>
  <c r="K75" i="17"/>
  <c r="N75" i="17" s="1"/>
  <c r="O75" i="17" s="1"/>
  <c r="K76" i="17"/>
  <c r="N76" i="17" s="1"/>
  <c r="O76" i="17" s="1"/>
  <c r="K67" i="17"/>
  <c r="K56" i="17"/>
  <c r="K60" i="17"/>
  <c r="N60" i="17" s="1"/>
  <c r="O60" i="17" s="1"/>
  <c r="K352" i="17" l="1"/>
  <c r="N203" i="17"/>
  <c r="N205" i="17" s="1"/>
  <c r="K205" i="17"/>
  <c r="N299" i="17"/>
  <c r="O299" i="17" s="1"/>
  <c r="N312" i="17"/>
  <c r="O241" i="17"/>
  <c r="O242" i="17" s="1"/>
  <c r="N242" i="17"/>
  <c r="N347" i="17"/>
  <c r="N352" i="17" s="1"/>
  <c r="N282" i="17"/>
  <c r="N207" i="17"/>
  <c r="N67" i="17"/>
  <c r="N56" i="17"/>
  <c r="O203" i="17" l="1"/>
  <c r="O205" i="17" s="1"/>
  <c r="O312" i="17"/>
  <c r="O67" i="17"/>
  <c r="O347" i="17"/>
  <c r="O352" i="17" s="1"/>
  <c r="O338" i="17"/>
  <c r="O282" i="17"/>
  <c r="O207" i="17"/>
  <c r="O56" i="17"/>
  <c r="L54" i="17" l="1"/>
  <c r="I54" i="17"/>
  <c r="G36" i="17"/>
  <c r="N35" i="14"/>
  <c r="K35" i="14"/>
  <c r="N62" i="11"/>
  <c r="N33" i="11"/>
  <c r="I32" i="11"/>
  <c r="N32" i="11"/>
  <c r="I64" i="11"/>
  <c r="N64" i="11"/>
  <c r="I65" i="11"/>
  <c r="N65" i="11"/>
  <c r="O65" i="11" s="1"/>
  <c r="I66" i="11"/>
  <c r="N66" i="11"/>
  <c r="O66" i="11" s="1"/>
  <c r="J54" i="17" l="1"/>
  <c r="K54" i="17"/>
  <c r="N109" i="11"/>
  <c r="I109" i="11"/>
  <c r="L35" i="14"/>
  <c r="O64" i="11"/>
  <c r="O109" i="11" s="1"/>
  <c r="I62" i="11"/>
  <c r="O62" i="11"/>
  <c r="O33" i="11"/>
  <c r="O32" i="11"/>
  <c r="M35" i="14" l="1"/>
  <c r="P35" i="14" s="1"/>
  <c r="J66" i="14"/>
  <c r="O66" i="14"/>
  <c r="J60" i="14"/>
  <c r="O60" i="14"/>
  <c r="J47" i="14"/>
  <c r="O47" i="14"/>
  <c r="J44" i="14"/>
  <c r="O44" i="14"/>
  <c r="J41" i="14"/>
  <c r="O41" i="14"/>
  <c r="J23" i="14"/>
  <c r="M23" i="14"/>
  <c r="N23" i="14"/>
  <c r="O23" i="14"/>
  <c r="N69" i="14"/>
  <c r="N68" i="14"/>
  <c r="N65" i="14"/>
  <c r="N66" i="14" s="1"/>
  <c r="N59" i="14"/>
  <c r="N60" i="14" s="1"/>
  <c r="N53" i="14"/>
  <c r="N52" i="14"/>
  <c r="N46" i="14"/>
  <c r="N47" i="14" s="1"/>
  <c r="N43" i="14"/>
  <c r="N44" i="14" s="1"/>
  <c r="N40" i="14"/>
  <c r="N41" i="14" s="1"/>
  <c r="N36" i="14"/>
  <c r="K68" i="14"/>
  <c r="L53" i="14"/>
  <c r="I60" i="14"/>
  <c r="K59" i="14"/>
  <c r="L59" i="14" s="1"/>
  <c r="I47" i="14"/>
  <c r="K46" i="14"/>
  <c r="L46" i="14" s="1"/>
  <c r="I44" i="14"/>
  <c r="K43" i="14"/>
  <c r="K44" i="14" s="1"/>
  <c r="I41" i="14"/>
  <c r="K40" i="14"/>
  <c r="L40" i="14" s="1"/>
  <c r="K36" i="14"/>
  <c r="I23" i="14"/>
  <c r="K22" i="14"/>
  <c r="N28" i="12"/>
  <c r="N31" i="12" s="1"/>
  <c r="L28" i="12"/>
  <c r="L31" i="12" s="1"/>
  <c r="K28" i="12"/>
  <c r="K31" i="12" s="1"/>
  <c r="N166" i="12"/>
  <c r="N167" i="12" s="1"/>
  <c r="N151" i="12"/>
  <c r="N150" i="12"/>
  <c r="N149" i="12"/>
  <c r="N148" i="12"/>
  <c r="N140" i="12"/>
  <c r="N141" i="12" s="1"/>
  <c r="N134" i="12"/>
  <c r="N135" i="12" s="1"/>
  <c r="N125" i="12"/>
  <c r="N126" i="12" s="1"/>
  <c r="N116" i="12"/>
  <c r="N117" i="12" s="1"/>
  <c r="N112" i="12"/>
  <c r="N113" i="12" s="1"/>
  <c r="N105" i="12"/>
  <c r="N106" i="12" s="1"/>
  <c r="N101" i="12"/>
  <c r="N100" i="12"/>
  <c r="N94" i="12"/>
  <c r="N98" i="12" s="1"/>
  <c r="N90" i="12"/>
  <c r="N92" i="12" s="1"/>
  <c r="N82" i="12"/>
  <c r="N84" i="12" s="1"/>
  <c r="N79" i="12"/>
  <c r="N77" i="12"/>
  <c r="N72" i="12"/>
  <c r="N75" i="12" s="1"/>
  <c r="N64" i="12"/>
  <c r="N57" i="12"/>
  <c r="N51" i="12"/>
  <c r="N42" i="12"/>
  <c r="N45" i="12" s="1"/>
  <c r="N36" i="12"/>
  <c r="N37" i="12" s="1"/>
  <c r="N122" i="12"/>
  <c r="N123" i="12" s="1"/>
  <c r="N22" i="12"/>
  <c r="N23" i="12" s="1"/>
  <c r="N19" i="12"/>
  <c r="N20" i="12" s="1"/>
  <c r="N15" i="12"/>
  <c r="N16" i="12" s="1"/>
  <c r="M23" i="12"/>
  <c r="M16" i="12"/>
  <c r="J167" i="12"/>
  <c r="O167" i="12"/>
  <c r="J152" i="12"/>
  <c r="O152" i="12"/>
  <c r="J135" i="12"/>
  <c r="O135" i="12"/>
  <c r="J126" i="12"/>
  <c r="O126" i="12"/>
  <c r="J106" i="12"/>
  <c r="O106" i="12"/>
  <c r="J65" i="12"/>
  <c r="O65" i="12"/>
  <c r="J52" i="12"/>
  <c r="O52" i="12"/>
  <c r="J37" i="12"/>
  <c r="O37" i="12"/>
  <c r="J123" i="12"/>
  <c r="O123" i="12"/>
  <c r="J23" i="12"/>
  <c r="O23" i="12"/>
  <c r="J16" i="12"/>
  <c r="O16" i="12"/>
  <c r="K166" i="12"/>
  <c r="K167" i="12" s="1"/>
  <c r="K151" i="12"/>
  <c r="K150" i="12"/>
  <c r="K149" i="12"/>
  <c r="K148" i="12"/>
  <c r="K140" i="12"/>
  <c r="K141" i="12" s="1"/>
  <c r="K134" i="12"/>
  <c r="K135" i="12" s="1"/>
  <c r="K125" i="12"/>
  <c r="K126" i="12" s="1"/>
  <c r="K116" i="12"/>
  <c r="K117" i="12" s="1"/>
  <c r="K112" i="12"/>
  <c r="K113" i="12" s="1"/>
  <c r="K105" i="12"/>
  <c r="K106" i="12" s="1"/>
  <c r="K101" i="12"/>
  <c r="K100" i="12"/>
  <c r="K94" i="12"/>
  <c r="K98" i="12" s="1"/>
  <c r="K90" i="12"/>
  <c r="K92" i="12" s="1"/>
  <c r="K82" i="12"/>
  <c r="K84" i="12" s="1"/>
  <c r="K79" i="12"/>
  <c r="K77" i="12"/>
  <c r="K72" i="12"/>
  <c r="K75" i="12" s="1"/>
  <c r="K64" i="12"/>
  <c r="K57" i="12"/>
  <c r="K51" i="12"/>
  <c r="K42" i="12"/>
  <c r="K45" i="12" s="1"/>
  <c r="K36" i="12"/>
  <c r="K37" i="12" s="1"/>
  <c r="K122" i="12"/>
  <c r="K123" i="12" s="1"/>
  <c r="K23" i="12"/>
  <c r="K19" i="12"/>
  <c r="K20" i="12" s="1"/>
  <c r="K15" i="12"/>
  <c r="K16" i="12" s="1"/>
  <c r="L166" i="12"/>
  <c r="L151" i="12"/>
  <c r="L150" i="12"/>
  <c r="L149" i="12"/>
  <c r="L148" i="12"/>
  <c r="L140" i="12"/>
  <c r="L141" i="12" s="1"/>
  <c r="L134" i="12"/>
  <c r="L125" i="12"/>
  <c r="M126" i="12" s="1"/>
  <c r="L116" i="12"/>
  <c r="L117" i="12" s="1"/>
  <c r="L112" i="12"/>
  <c r="L113" i="12" s="1"/>
  <c r="L105" i="12"/>
  <c r="L106" i="12" s="1"/>
  <c r="L101" i="12"/>
  <c r="L100" i="12"/>
  <c r="L94" i="12"/>
  <c r="L98" i="12" s="1"/>
  <c r="L90" i="12"/>
  <c r="L92" i="12" s="1"/>
  <c r="L82" i="12"/>
  <c r="L84" i="12" s="1"/>
  <c r="L79" i="12"/>
  <c r="L77" i="12"/>
  <c r="L72" i="12"/>
  <c r="L75" i="12" s="1"/>
  <c r="L64" i="12"/>
  <c r="L57" i="12"/>
  <c r="L51" i="12"/>
  <c r="L42" i="12"/>
  <c r="L45" i="12" s="1"/>
  <c r="L36" i="12"/>
  <c r="L37" i="12" s="1"/>
  <c r="L122" i="12"/>
  <c r="L123" i="12" s="1"/>
  <c r="L23" i="12"/>
  <c r="L19" i="12"/>
  <c r="L20" i="12" s="1"/>
  <c r="L15" i="12"/>
  <c r="L16" i="12" s="1"/>
  <c r="I152" i="12"/>
  <c r="I65" i="12"/>
  <c r="I135" i="12"/>
  <c r="I106" i="12"/>
  <c r="I123" i="12"/>
  <c r="L594" i="17"/>
  <c r="L600" i="17"/>
  <c r="L603" i="17"/>
  <c r="J594" i="17"/>
  <c r="J600" i="17"/>
  <c r="J603" i="17"/>
  <c r="I594" i="17"/>
  <c r="J584" i="17"/>
  <c r="L584" i="17"/>
  <c r="H592" i="17"/>
  <c r="M592" i="17"/>
  <c r="I584" i="17"/>
  <c r="I517" i="17"/>
  <c r="L22" i="14" l="1"/>
  <c r="L23" i="14" s="1"/>
  <c r="O71" i="14"/>
  <c r="O88" i="14" s="1"/>
  <c r="J71" i="14"/>
  <c r="J88" i="14" s="1"/>
  <c r="M51" i="12"/>
  <c r="J256" i="12"/>
  <c r="O256" i="12"/>
  <c r="K103" i="12"/>
  <c r="N70" i="14"/>
  <c r="N71" i="14" s="1"/>
  <c r="N88" i="14" s="1"/>
  <c r="L68" i="14"/>
  <c r="M68" i="14" s="1"/>
  <c r="K603" i="17"/>
  <c r="N603" i="17" s="1"/>
  <c r="L103" i="12"/>
  <c r="N103" i="12"/>
  <c r="K80" i="12"/>
  <c r="L80" i="12"/>
  <c r="N80" i="12"/>
  <c r="M134" i="12"/>
  <c r="P134" i="12" s="1"/>
  <c r="P135" i="12" s="1"/>
  <c r="O54" i="17"/>
  <c r="N54" i="17"/>
  <c r="M116" i="12"/>
  <c r="M117" i="12" s="1"/>
  <c r="K65" i="12"/>
  <c r="K152" i="12"/>
  <c r="K52" i="12"/>
  <c r="L65" i="12"/>
  <c r="M28" i="12"/>
  <c r="M31" i="12" s="1"/>
  <c r="M101" i="12"/>
  <c r="P101" i="12" s="1"/>
  <c r="Q101" i="12" s="1"/>
  <c r="M82" i="12"/>
  <c r="M84" i="12" s="1"/>
  <c r="N52" i="12"/>
  <c r="P90" i="12"/>
  <c r="P92" i="12" s="1"/>
  <c r="M151" i="12"/>
  <c r="P151" i="12" s="1"/>
  <c r="Q151" i="12" s="1"/>
  <c r="M94" i="12"/>
  <c r="M98" i="12" s="1"/>
  <c r="M122" i="12"/>
  <c r="M123" i="12" s="1"/>
  <c r="L152" i="12"/>
  <c r="N65" i="12"/>
  <c r="M53" i="14"/>
  <c r="P53" i="14" s="1"/>
  <c r="Q53" i="14" s="1"/>
  <c r="L36" i="14"/>
  <c r="Q35" i="14"/>
  <c r="L52" i="14"/>
  <c r="M59" i="14"/>
  <c r="M60" i="14" s="1"/>
  <c r="L60" i="14"/>
  <c r="M40" i="14"/>
  <c r="M41" i="14" s="1"/>
  <c r="L41" i="14"/>
  <c r="M46" i="14"/>
  <c r="P46" i="14" s="1"/>
  <c r="P47" i="14" s="1"/>
  <c r="K23" i="14"/>
  <c r="K47" i="14"/>
  <c r="L43" i="14"/>
  <c r="L44" i="14" s="1"/>
  <c r="K41" i="14"/>
  <c r="K60" i="14"/>
  <c r="N600" i="17"/>
  <c r="O600" i="17" s="1"/>
  <c r="K594" i="17"/>
  <c r="L47" i="14"/>
  <c r="P22" i="14"/>
  <c r="P23" i="14" s="1"/>
  <c r="P72" i="12"/>
  <c r="P75" i="12" s="1"/>
  <c r="M149" i="12"/>
  <c r="P149" i="12" s="1"/>
  <c r="Q149" i="12" s="1"/>
  <c r="M19" i="12"/>
  <c r="M20" i="12" s="1"/>
  <c r="M77" i="12"/>
  <c r="M100" i="12"/>
  <c r="M150" i="12"/>
  <c r="P150" i="12" s="1"/>
  <c r="Q150" i="12" s="1"/>
  <c r="M57" i="12"/>
  <c r="M148" i="12"/>
  <c r="P148" i="12" s="1"/>
  <c r="Q148" i="12" s="1"/>
  <c r="M79" i="12"/>
  <c r="M105" i="12"/>
  <c r="M106" i="12" s="1"/>
  <c r="M112" i="12"/>
  <c r="M113" i="12" s="1"/>
  <c r="M166" i="12"/>
  <c r="M167" i="12" s="1"/>
  <c r="L126" i="12"/>
  <c r="M42" i="12"/>
  <c r="M45" i="12" s="1"/>
  <c r="L167" i="12"/>
  <c r="M36" i="12"/>
  <c r="M37" i="12" s="1"/>
  <c r="M65" i="12"/>
  <c r="N152" i="12"/>
  <c r="N256" i="12" s="1"/>
  <c r="L135" i="12"/>
  <c r="P140" i="12"/>
  <c r="P141" i="12" s="1"/>
  <c r="L52" i="12"/>
  <c r="N585" i="17"/>
  <c r="O585" i="17" s="1"/>
  <c r="K584" i="17"/>
  <c r="N584" i="17" s="1"/>
  <c r="O584" i="17" s="1"/>
  <c r="N546" i="17"/>
  <c r="O546" i="17" s="1"/>
  <c r="N519" i="17"/>
  <c r="O519" i="17" s="1"/>
  <c r="K517" i="17"/>
  <c r="N518" i="17"/>
  <c r="O518" i="17" s="1"/>
  <c r="K256" i="12" l="1"/>
  <c r="L256" i="12"/>
  <c r="P68" i="14"/>
  <c r="P100" i="12"/>
  <c r="P103" i="12" s="1"/>
  <c r="M103" i="12"/>
  <c r="P116" i="12"/>
  <c r="P117" i="12" s="1"/>
  <c r="M52" i="14"/>
  <c r="M80" i="12"/>
  <c r="P42" i="12"/>
  <c r="P45" i="12" s="1"/>
  <c r="P28" i="12"/>
  <c r="P31" i="12" s="1"/>
  <c r="Q152" i="12"/>
  <c r="Q134" i="12"/>
  <c r="Q135" i="12" s="1"/>
  <c r="P105" i="12"/>
  <c r="P106" i="12" s="1"/>
  <c r="M135" i="12"/>
  <c r="Q72" i="12"/>
  <c r="Q75" i="12" s="1"/>
  <c r="Q90" i="12"/>
  <c r="Q92" i="12" s="1"/>
  <c r="P122" i="12"/>
  <c r="P123" i="12" s="1"/>
  <c r="O603" i="17"/>
  <c r="N517" i="17"/>
  <c r="M36" i="14"/>
  <c r="P40" i="14"/>
  <c r="P41" i="14" s="1"/>
  <c r="P59" i="14"/>
  <c r="M47" i="14"/>
  <c r="M43" i="14"/>
  <c r="M44" i="14" s="1"/>
  <c r="N594" i="17"/>
  <c r="Q22" i="14"/>
  <c r="Q23" i="14" s="1"/>
  <c r="Q46" i="14"/>
  <c r="Q47" i="14" s="1"/>
  <c r="P152" i="12"/>
  <c r="Q100" i="12"/>
  <c r="Q103" i="12" s="1"/>
  <c r="M52" i="12"/>
  <c r="M152" i="12"/>
  <c r="Q140" i="12"/>
  <c r="Q141" i="12" s="1"/>
  <c r="P94" i="12"/>
  <c r="P98" i="12" s="1"/>
  <c r="M256" i="12" l="1"/>
  <c r="Q68" i="14"/>
  <c r="Q116" i="12"/>
  <c r="Q117" i="12" s="1"/>
  <c r="P52" i="14"/>
  <c r="Q28" i="12"/>
  <c r="Q31" i="12" s="1"/>
  <c r="Q42" i="12"/>
  <c r="Q45" i="12" s="1"/>
  <c r="O517" i="17"/>
  <c r="Q105" i="12"/>
  <c r="Q106" i="12" s="1"/>
  <c r="Q122" i="12"/>
  <c r="Q123" i="12" s="1"/>
  <c r="Q40" i="14"/>
  <c r="Q41" i="14" s="1"/>
  <c r="P36" i="14"/>
  <c r="P60" i="14"/>
  <c r="Q59" i="14"/>
  <c r="Q60" i="14" s="1"/>
  <c r="P43" i="14"/>
  <c r="P44" i="14" s="1"/>
  <c r="O594" i="17"/>
  <c r="Q94" i="12"/>
  <c r="Q98" i="12" s="1"/>
  <c r="Q52" i="14" l="1"/>
  <c r="Q36" i="14"/>
  <c r="Q43" i="14"/>
  <c r="Q44" i="14" s="1"/>
  <c r="M509" i="17"/>
  <c r="K509" i="17"/>
  <c r="H509" i="17"/>
  <c r="G509" i="17"/>
  <c r="L508" i="17"/>
  <c r="L509" i="17" s="1"/>
  <c r="J508" i="17"/>
  <c r="J509" i="17" s="1"/>
  <c r="I508" i="17"/>
  <c r="I509" i="17" s="1"/>
  <c r="J477" i="17"/>
  <c r="J506" i="17" s="1"/>
  <c r="L477" i="17"/>
  <c r="L506" i="17" s="1"/>
  <c r="I477" i="17"/>
  <c r="I506" i="17" s="1"/>
  <c r="L409" i="17"/>
  <c r="L410" i="17"/>
  <c r="L411" i="17"/>
  <c r="L412" i="17"/>
  <c r="I409" i="17"/>
  <c r="I475" i="17" s="1"/>
  <c r="J409" i="17"/>
  <c r="J410" i="17"/>
  <c r="K410" i="17" s="1"/>
  <c r="J411" i="17"/>
  <c r="K411" i="17" s="1"/>
  <c r="J412" i="17"/>
  <c r="H407" i="17"/>
  <c r="K407" i="17"/>
  <c r="M407" i="17"/>
  <c r="G407" i="17"/>
  <c r="L406" i="17"/>
  <c r="L407" i="17" s="1"/>
  <c r="J406" i="17"/>
  <c r="I406" i="17"/>
  <c r="I407" i="17" s="1"/>
  <c r="J378" i="17"/>
  <c r="K378" i="17" s="1"/>
  <c r="J375" i="17"/>
  <c r="K375" i="17" s="1"/>
  <c r="I368" i="17"/>
  <c r="I385" i="17" s="1"/>
  <c r="J368" i="17"/>
  <c r="L354" i="17"/>
  <c r="J354" i="17"/>
  <c r="I354" i="17"/>
  <c r="I359" i="17" s="1"/>
  <c r="N333" i="17"/>
  <c r="O333" i="17" s="1"/>
  <c r="L335" i="17"/>
  <c r="J335" i="17"/>
  <c r="I335" i="17"/>
  <c r="J320" i="17"/>
  <c r="L304" i="17"/>
  <c r="L306" i="17" s="1"/>
  <c r="J304" i="17"/>
  <c r="I306" i="17"/>
  <c r="H280" i="17"/>
  <c r="M280" i="17"/>
  <c r="G280" i="17"/>
  <c r="I277" i="17"/>
  <c r="J277" i="17"/>
  <c r="L277" i="17"/>
  <c r="I264" i="17"/>
  <c r="J263" i="17"/>
  <c r="L263" i="17"/>
  <c r="L264" i="17" s="1"/>
  <c r="N258" i="17"/>
  <c r="O258" i="17" s="1"/>
  <c r="L252" i="17"/>
  <c r="L253" i="17" s="1"/>
  <c r="H253" i="17"/>
  <c r="M253" i="17"/>
  <c r="G253" i="17"/>
  <c r="J252" i="17"/>
  <c r="J248" i="17"/>
  <c r="L248" i="17"/>
  <c r="L245" i="17"/>
  <c r="J245" i="17"/>
  <c r="I226" i="17"/>
  <c r="I238" i="17" s="1"/>
  <c r="J226" i="17"/>
  <c r="J238" i="17" s="1"/>
  <c r="L226" i="17"/>
  <c r="L238" i="17" s="1"/>
  <c r="L217" i="17"/>
  <c r="J217" i="17"/>
  <c r="L172" i="17"/>
  <c r="L201" i="17" s="1"/>
  <c r="L158" i="17"/>
  <c r="L159" i="17"/>
  <c r="J158" i="17"/>
  <c r="J159" i="17"/>
  <c r="I158" i="17"/>
  <c r="I69" i="17"/>
  <c r="I153" i="17" s="1"/>
  <c r="J475" i="17" l="1"/>
  <c r="L475" i="17"/>
  <c r="K368" i="17"/>
  <c r="K385" i="17" s="1"/>
  <c r="J385" i="17"/>
  <c r="J264" i="17"/>
  <c r="K263" i="17"/>
  <c r="K264" i="17" s="1"/>
  <c r="J306" i="17"/>
  <c r="K304" i="17"/>
  <c r="K306" i="17" s="1"/>
  <c r="K409" i="17"/>
  <c r="K475" i="17" s="1"/>
  <c r="N411" i="17"/>
  <c r="O411" i="17" s="1"/>
  <c r="L249" i="17"/>
  <c r="J249" i="17"/>
  <c r="I249" i="17"/>
  <c r="J218" i="17"/>
  <c r="I218" i="17"/>
  <c r="L218" i="17"/>
  <c r="J167" i="17"/>
  <c r="I167" i="17"/>
  <c r="L167" i="17"/>
  <c r="K477" i="17"/>
  <c r="K506" i="17" s="1"/>
  <c r="N508" i="17"/>
  <c r="N410" i="17"/>
  <c r="O410" i="17" s="1"/>
  <c r="N412" i="17"/>
  <c r="N406" i="17"/>
  <c r="O406" i="17" s="1"/>
  <c r="O407" i="17" s="1"/>
  <c r="J407" i="17"/>
  <c r="N378" i="17"/>
  <c r="O378" i="17" s="1"/>
  <c r="N375" i="17"/>
  <c r="O375" i="17" s="1"/>
  <c r="K354" i="17"/>
  <c r="K335" i="17"/>
  <c r="N320" i="17"/>
  <c r="O320" i="17" s="1"/>
  <c r="N277" i="17"/>
  <c r="O277" i="17" s="1"/>
  <c r="K252" i="17"/>
  <c r="K253" i="17" s="1"/>
  <c r="N248" i="17"/>
  <c r="O248" i="17" s="1"/>
  <c r="N245" i="17"/>
  <c r="K226" i="17"/>
  <c r="K238" i="17" s="1"/>
  <c r="K217" i="17"/>
  <c r="K159" i="17"/>
  <c r="N159" i="17" s="1"/>
  <c r="O159" i="17" s="1"/>
  <c r="K172" i="17"/>
  <c r="K158" i="17"/>
  <c r="K73" i="17"/>
  <c r="N73" i="17" s="1"/>
  <c r="O73" i="17" s="1"/>
  <c r="K71" i="17"/>
  <c r="N71" i="17" s="1"/>
  <c r="O71" i="17" s="1"/>
  <c r="K72" i="17"/>
  <c r="N72" i="17" s="1"/>
  <c r="O72" i="17" s="1"/>
  <c r="K70" i="17"/>
  <c r="N70" i="17" s="1"/>
  <c r="O70" i="17" s="1"/>
  <c r="K69" i="17"/>
  <c r="N172" i="17" l="1"/>
  <c r="K201" i="17"/>
  <c r="K153" i="17"/>
  <c r="N368" i="17"/>
  <c r="N385" i="17" s="1"/>
  <c r="N409" i="17"/>
  <c r="N475" i="17" s="1"/>
  <c r="N477" i="17"/>
  <c r="N506" i="17" s="1"/>
  <c r="N263" i="17"/>
  <c r="K249" i="17"/>
  <c r="N226" i="17"/>
  <c r="N238" i="17" s="1"/>
  <c r="K218" i="17"/>
  <c r="K167" i="17"/>
  <c r="N509" i="17"/>
  <c r="O508" i="17"/>
  <c r="O509" i="17" s="1"/>
  <c r="O412" i="17"/>
  <c r="N407" i="17"/>
  <c r="N354" i="17"/>
  <c r="N332" i="17"/>
  <c r="N304" i="17"/>
  <c r="N306" i="17" s="1"/>
  <c r="N252" i="17"/>
  <c r="O252" i="17" s="1"/>
  <c r="O245" i="17"/>
  <c r="N217" i="17"/>
  <c r="N158" i="17"/>
  <c r="N69" i="17"/>
  <c r="N153" i="17" s="1"/>
  <c r="O172" i="17" l="1"/>
  <c r="O201" i="17" s="1"/>
  <c r="N201" i="17"/>
  <c r="O263" i="17"/>
  <c r="O264" i="17" s="1"/>
  <c r="N264" i="17"/>
  <c r="O368" i="17"/>
  <c r="O385" i="17" s="1"/>
  <c r="O354" i="17"/>
  <c r="O332" i="17"/>
  <c r="O335" i="17" s="1"/>
  <c r="N335" i="17"/>
  <c r="O409" i="17"/>
  <c r="O475" i="17" s="1"/>
  <c r="O477" i="17"/>
  <c r="O506" i="17" s="1"/>
  <c r="O249" i="17"/>
  <c r="N249" i="17"/>
  <c r="O226" i="17"/>
  <c r="O238" i="17" s="1"/>
  <c r="O217" i="17"/>
  <c r="O218" i="17" s="1"/>
  <c r="N218" i="17"/>
  <c r="N167" i="17"/>
  <c r="O69" i="17"/>
  <c r="O153" i="17" s="1"/>
  <c r="O304" i="17"/>
  <c r="O306" i="17" s="1"/>
  <c r="O158" i="17"/>
  <c r="O167" i="17" l="1"/>
  <c r="H36" i="17" l="1"/>
  <c r="M36" i="17"/>
  <c r="L31" i="17"/>
  <c r="L34" i="17"/>
  <c r="J31" i="17"/>
  <c r="J34" i="17"/>
  <c r="I31" i="17"/>
  <c r="H22" i="17"/>
  <c r="M22" i="17"/>
  <c r="G22" i="17"/>
  <c r="L21" i="17"/>
  <c r="J21" i="17"/>
  <c r="I21" i="17"/>
  <c r="L13" i="17"/>
  <c r="J13" i="17"/>
  <c r="G15" i="17"/>
  <c r="H15" i="17"/>
  <c r="M15" i="17"/>
  <c r="K34" i="17" l="1"/>
  <c r="K36" i="17" s="1"/>
  <c r="N31" i="17"/>
  <c r="O31" i="17" s="1"/>
  <c r="K21" i="17"/>
  <c r="N21" i="17" s="1"/>
  <c r="O21" i="17" s="1"/>
  <c r="K13" i="17"/>
  <c r="N13" i="17" s="1"/>
  <c r="O13" i="17" s="1"/>
  <c r="H582" i="17"/>
  <c r="M582" i="17"/>
  <c r="H259" i="17"/>
  <c r="M259" i="17"/>
  <c r="N34" i="17" l="1"/>
  <c r="O34" i="17" s="1"/>
  <c r="L313" i="17" l="1"/>
  <c r="L316" i="17" s="1"/>
  <c r="J313" i="17"/>
  <c r="I316" i="17"/>
  <c r="J316" i="17" l="1"/>
  <c r="K313" i="17"/>
  <c r="K316" i="17" s="1"/>
  <c r="N313" i="17" l="1"/>
  <c r="N316" i="17" s="1"/>
  <c r="O313" i="17" l="1"/>
  <c r="O316" i="17" s="1"/>
  <c r="I167" i="12"/>
  <c r="P166" i="12"/>
  <c r="P167" i="12" s="1"/>
  <c r="Q166" i="12" l="1"/>
  <c r="Q167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26" i="12" l="1"/>
  <c r="P125" i="12"/>
  <c r="P126" i="12" s="1"/>
  <c r="Q125" i="12" l="1"/>
  <c r="Q126" i="12" s="1"/>
  <c r="L35" i="17" l="1"/>
  <c r="J35" i="17"/>
  <c r="N35" i="17" l="1"/>
  <c r="I66" i="14"/>
  <c r="I71" i="14" s="1"/>
  <c r="K65" i="14"/>
  <c r="L65" i="14" l="1"/>
  <c r="K66" i="14"/>
  <c r="O35" i="17"/>
  <c r="M65" i="14" l="1"/>
  <c r="M66" i="14" s="1"/>
  <c r="L66" i="14"/>
  <c r="P65" i="14" l="1"/>
  <c r="P66" i="14" l="1"/>
  <c r="Q65" i="14"/>
  <c r="Q66" i="14" s="1"/>
  <c r="P77" i="12"/>
  <c r="Q77" i="12" l="1"/>
  <c r="G582" i="17"/>
  <c r="H362" i="17"/>
  <c r="M362" i="17"/>
  <c r="G362" i="17"/>
  <c r="H325" i="17"/>
  <c r="M325" i="17"/>
  <c r="G325" i="17"/>
  <c r="I270" i="17"/>
  <c r="L36" i="17"/>
  <c r="I36" i="17"/>
  <c r="M620" i="17" l="1"/>
  <c r="H620" i="17" l="1"/>
  <c r="L581" i="17" l="1"/>
  <c r="J581" i="17"/>
  <c r="I581" i="17"/>
  <c r="L580" i="17"/>
  <c r="J580" i="17"/>
  <c r="I580" i="17"/>
  <c r="K581" i="17" l="1"/>
  <c r="K582" i="17" s="1"/>
  <c r="L582" i="17"/>
  <c r="J582" i="17"/>
  <c r="I582" i="17"/>
  <c r="N580" i="17"/>
  <c r="N581" i="17" l="1"/>
  <c r="O581" i="17" s="1"/>
  <c r="N582" i="17"/>
  <c r="O580" i="17"/>
  <c r="O582" i="17" s="1"/>
  <c r="L361" i="17"/>
  <c r="L362" i="17" s="1"/>
  <c r="J361" i="17"/>
  <c r="J362" i="17" s="1"/>
  <c r="I361" i="17"/>
  <c r="I362" i="17" s="1"/>
  <c r="I343" i="17" l="1"/>
  <c r="L324" i="17"/>
  <c r="L325" i="17" s="1"/>
  <c r="J324" i="17"/>
  <c r="I324" i="17"/>
  <c r="I325" i="17" s="1"/>
  <c r="J273" i="17"/>
  <c r="N341" i="17" l="1"/>
  <c r="N342" i="17"/>
  <c r="J343" i="17"/>
  <c r="L343" i="17"/>
  <c r="J325" i="17"/>
  <c r="K324" i="17"/>
  <c r="K325" i="17" s="1"/>
  <c r="N273" i="17"/>
  <c r="N324" i="17" l="1"/>
  <c r="N325" i="17" s="1"/>
  <c r="O273" i="17"/>
  <c r="O324" i="17" l="1"/>
  <c r="O325" i="17" s="1"/>
  <c r="L62" i="17" l="1"/>
  <c r="J62" i="17"/>
  <c r="I62" i="17"/>
  <c r="I23" i="12"/>
  <c r="Q66" i="12"/>
  <c r="P66" i="12"/>
  <c r="P79" i="12"/>
  <c r="P80" i="12" s="1"/>
  <c r="Q76" i="12"/>
  <c r="P76" i="12"/>
  <c r="Q79" i="12" l="1"/>
  <c r="Q80" i="12" s="1"/>
  <c r="P57" i="12" l="1"/>
  <c r="P51" i="12"/>
  <c r="P64" i="12"/>
  <c r="P65" i="12" s="1"/>
  <c r="Q51" i="12" l="1"/>
  <c r="Q57" i="12"/>
  <c r="Q64" i="12"/>
  <c r="Q65" i="12" s="1"/>
  <c r="H110" i="11" l="1"/>
  <c r="J110" i="11"/>
  <c r="K110" i="11"/>
  <c r="L110" i="11"/>
  <c r="M110" i="11"/>
  <c r="G110" i="11"/>
  <c r="K69" i="14"/>
  <c r="K70" i="14" s="1"/>
  <c r="K71" i="14" s="1"/>
  <c r="K88" i="14" s="1"/>
  <c r="I45" i="11" l="1"/>
  <c r="N45" i="11"/>
  <c r="L69" i="14"/>
  <c r="L70" i="14" s="1"/>
  <c r="L71" i="14" s="1"/>
  <c r="L88" i="14" s="1"/>
  <c r="O45" i="11" l="1"/>
  <c r="M69" i="14"/>
  <c r="M70" i="14" s="1"/>
  <c r="M71" i="14" s="1"/>
  <c r="M88" i="14" s="1"/>
  <c r="N110" i="11"/>
  <c r="I110" i="11"/>
  <c r="P69" i="14" l="1"/>
  <c r="P70" i="14" s="1"/>
  <c r="P71" i="14" s="1"/>
  <c r="P88" i="14" s="1"/>
  <c r="O110" i="11"/>
  <c r="P82" i="12"/>
  <c r="P84" i="12" s="1"/>
  <c r="P112" i="12"/>
  <c r="P113" i="12" s="1"/>
  <c r="I52" i="12"/>
  <c r="P52" i="12"/>
  <c r="P36" i="12"/>
  <c r="P37" i="12" s="1"/>
  <c r="I37" i="12"/>
  <c r="P22" i="12"/>
  <c r="P23" i="12" s="1"/>
  <c r="P19" i="12"/>
  <c r="P20" i="12" s="1"/>
  <c r="P256" i="12" l="1"/>
  <c r="I256" i="12"/>
  <c r="Q69" i="14"/>
  <c r="Q70" i="14" s="1"/>
  <c r="Q71" i="14" s="1"/>
  <c r="Q88" i="14" s="1"/>
  <c r="Q82" i="12"/>
  <c r="Q84" i="12" s="1"/>
  <c r="Q112" i="12"/>
  <c r="Q113" i="12" s="1"/>
  <c r="Q19" i="12"/>
  <c r="Q20" i="12" s="1"/>
  <c r="Q36" i="12"/>
  <c r="Q37" i="12" s="1"/>
  <c r="Q22" i="12"/>
  <c r="Q23" i="12" s="1"/>
  <c r="Q52" i="12"/>
  <c r="Q256" i="12" l="1"/>
  <c r="G259" i="17"/>
  <c r="G620" i="17" l="1"/>
  <c r="L357" i="17"/>
  <c r="L359" i="17" s="1"/>
  <c r="J357" i="17"/>
  <c r="J359" i="17" s="1"/>
  <c r="L322" i="17"/>
  <c r="J318" i="17"/>
  <c r="J322" i="17" s="1"/>
  <c r="I318" i="17"/>
  <c r="I322" i="17" s="1"/>
  <c r="L297" i="17"/>
  <c r="J297" i="17"/>
  <c r="I297" i="17"/>
  <c r="L280" i="17"/>
  <c r="J280" i="17"/>
  <c r="I280" i="17"/>
  <c r="J274" i="17"/>
  <c r="J275" i="17" s="1"/>
  <c r="I275" i="17"/>
  <c r="L270" i="17"/>
  <c r="J270" i="17"/>
  <c r="J251" i="17"/>
  <c r="J253" i="17" s="1"/>
  <c r="I251" i="17"/>
  <c r="I253" i="17" s="1"/>
  <c r="L41" i="17"/>
  <c r="I41" i="17"/>
  <c r="J36" i="17"/>
  <c r="L20" i="17"/>
  <c r="L22" i="17" s="1"/>
  <c r="J20" i="17"/>
  <c r="J22" i="17" s="1"/>
  <c r="I20" i="17"/>
  <c r="I22" i="17" s="1"/>
  <c r="L14" i="17"/>
  <c r="J14" i="17"/>
  <c r="J12" i="17"/>
  <c r="I12" i="17"/>
  <c r="J41" i="17" l="1"/>
  <c r="J592" i="17"/>
  <c r="L592" i="17"/>
  <c r="I592" i="17"/>
  <c r="J15" i="17"/>
  <c r="I15" i="17"/>
  <c r="L15" i="17"/>
  <c r="I259" i="17"/>
  <c r="N274" i="17"/>
  <c r="J259" i="17"/>
  <c r="N36" i="17"/>
  <c r="L259" i="17"/>
  <c r="N12" i="17"/>
  <c r="N251" i="17"/>
  <c r="N253" i="17" s="1"/>
  <c r="L620" i="17" l="1"/>
  <c r="J620" i="17"/>
  <c r="I620" i="17"/>
  <c r="N275" i="17"/>
  <c r="O12" i="17"/>
  <c r="O274" i="17"/>
  <c r="O36" i="17"/>
  <c r="O251" i="17"/>
  <c r="O253" i="17" s="1"/>
  <c r="O275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2" i="17"/>
  <c r="K20" i="17"/>
  <c r="K22" i="17" s="1"/>
  <c r="K14" i="17"/>
  <c r="K280" i="17"/>
  <c r="K270" i="17"/>
  <c r="K41" i="17"/>
  <c r="H9" i="19"/>
  <c r="J8" i="19" s="1"/>
  <c r="H8" i="19"/>
  <c r="I8" i="19" s="1"/>
  <c r="L11" i="19" s="1"/>
  <c r="F10" i="19"/>
  <c r="K297" i="17" l="1"/>
  <c r="K592" i="17"/>
  <c r="N14" i="17"/>
  <c r="O14" i="17" s="1"/>
  <c r="K15" i="17"/>
  <c r="N41" i="17"/>
  <c r="N20" i="17"/>
  <c r="N22" i="17" s="1"/>
  <c r="K259" i="17"/>
  <c r="K357" i="17"/>
  <c r="K359" i="17" s="1"/>
  <c r="K318" i="17"/>
  <c r="K322" i="17" s="1"/>
  <c r="N361" i="17"/>
  <c r="K362" i="17"/>
  <c r="N270" i="17"/>
  <c r="N280" i="17"/>
  <c r="N62" i="17"/>
  <c r="K343" i="17" l="1"/>
  <c r="N357" i="17"/>
  <c r="N359" i="17" s="1"/>
  <c r="O297" i="17"/>
  <c r="N297" i="17"/>
  <c r="O592" i="17"/>
  <c r="N592" i="17"/>
  <c r="N318" i="17"/>
  <c r="N322" i="17" s="1"/>
  <c r="O15" i="17"/>
  <c r="N15" i="17"/>
  <c r="O20" i="17"/>
  <c r="O22" i="17" s="1"/>
  <c r="O41" i="17"/>
  <c r="O259" i="17"/>
  <c r="N259" i="17"/>
  <c r="O342" i="17"/>
  <c r="O361" i="17"/>
  <c r="O362" i="17" s="1"/>
  <c r="N362" i="17"/>
  <c r="O270" i="17"/>
  <c r="O62" i="17"/>
  <c r="O280" i="17"/>
  <c r="K620" i="17" l="1"/>
  <c r="N343" i="17"/>
  <c r="O357" i="17"/>
  <c r="O359" i="17" s="1"/>
  <c r="O318" i="17"/>
  <c r="O322" i="17" s="1"/>
  <c r="O341" i="17"/>
  <c r="O343" i="17" s="1"/>
  <c r="O620" i="17" l="1"/>
  <c r="N620" i="17"/>
</calcChain>
</file>

<file path=xl/sharedStrings.xml><?xml version="1.0" encoding="utf-8"?>
<sst xmlns="http://schemas.openxmlformats.org/spreadsheetml/2006/main" count="4223" uniqueCount="1124">
  <si>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</si>
  <si>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</si>
  <si>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</si>
  <si>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</si>
  <si>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</si>
  <si>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</si>
  <si>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</si>
  <si>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</si>
  <si>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</si>
  <si>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</si>
  <si>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</si>
  <si>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</si>
  <si>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</si>
  <si>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</si>
  <si>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</si>
  <si>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</si>
  <si>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</si>
  <si>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</si>
  <si>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</si>
  <si>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</si>
  <si>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</si>
  <si>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</si>
  <si>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</si>
  <si>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</si>
  <si>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</si>
  <si>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</si>
  <si>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</si>
  <si>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</si>
  <si>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</si>
  <si>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</si>
  <si>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</si>
  <si>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</si>
  <si>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</si>
  <si>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</si>
  <si>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</si>
  <si>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</si>
  <si>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</si>
  <si>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</si>
  <si>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</si>
  <si>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</si>
  <si>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</si>
  <si>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</si>
  <si>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</si>
  <si>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</si>
  <si>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</si>
  <si>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</si>
  <si>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</si>
  <si>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</si>
  <si>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</si>
  <si>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</si>
  <si>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</si>
  <si>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</si>
  <si>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</si>
  <si>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</si>
  <si>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</si>
  <si>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</si>
  <si>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</si>
  <si>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</si>
  <si>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</si>
  <si>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</si>
  <si>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</si>
  <si>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</si>
  <si>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</si>
  <si>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</si>
  <si>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</si>
  <si>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</si>
  <si>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</si>
  <si>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</si>
  <si>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</si>
  <si>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</si>
  <si>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</si>
  <si>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</si>
  <si>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</si>
  <si>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</si>
  <si>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</si>
  <si>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</si>
  <si>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</si>
  <si>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</si>
  <si>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</si>
  <si>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</si>
  <si>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</si>
  <si>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</si>
  <si>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</si>
  <si>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</si>
  <si>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</si>
  <si>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</si>
  <si>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</si>
  <si>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</si>
  <si>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</si>
  <si>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</si>
  <si>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</si>
  <si>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</si>
  <si>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</si>
  <si>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</si>
  <si>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</si>
  <si>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</si>
  <si>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</si>
  <si>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</si>
  <si>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</si>
  <si>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</si>
  <si>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</si>
  <si>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</si>
  <si>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</si>
  <si>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</si>
  <si>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</si>
  <si>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</si>
  <si>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</si>
  <si>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</si>
  <si>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</si>
  <si>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</si>
  <si>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</si>
  <si>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</si>
  <si>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</si>
  <si>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</si>
  <si>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</si>
  <si>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</si>
  <si>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</si>
  <si>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</si>
  <si>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</si>
  <si>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</si>
  <si>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</si>
  <si>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</si>
  <si>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</si>
  <si>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</si>
  <si>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</si>
  <si>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</si>
  <si>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</si>
  <si>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</si>
  <si>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</si>
  <si>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</si>
  <si>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</si>
  <si>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</si>
  <si>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</si>
  <si>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</si>
  <si>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</si>
  <si>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</si>
  <si>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</si>
  <si>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</si>
  <si>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</si>
  <si>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</si>
  <si>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</si>
  <si>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</si>
  <si>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</si>
  <si>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</si>
  <si>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</si>
  <si>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</si>
  <si>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</si>
  <si>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</si>
  <si>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</si>
  <si>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</si>
  <si>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</si>
  <si>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</si>
  <si>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</si>
  <si>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</si>
  <si>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</si>
  <si>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</si>
  <si>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</si>
  <si>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</si>
  <si>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</si>
  <si>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</si>
  <si>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</si>
  <si>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</si>
  <si>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</si>
  <si>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</si>
  <si>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</si>
  <si>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</si>
  <si>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</si>
  <si>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</si>
  <si>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</si>
  <si>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</si>
  <si>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</si>
  <si>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</si>
  <si>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</si>
  <si>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</si>
  <si>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</si>
  <si>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</si>
  <si>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</si>
  <si>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</si>
  <si>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</si>
  <si>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</si>
  <si>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</si>
  <si>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</si>
  <si>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</si>
  <si>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</si>
  <si>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</si>
  <si>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</si>
  <si>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</si>
  <si>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</si>
  <si>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</si>
  <si>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</si>
  <si>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</si>
  <si>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</si>
  <si>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</si>
  <si>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</si>
  <si>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</si>
  <si>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</si>
  <si>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</si>
  <si>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</si>
  <si>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</si>
  <si>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</si>
  <si>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</si>
  <si>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</si>
  <si>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</si>
  <si>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</si>
  <si>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</si>
  <si>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</si>
  <si>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</si>
  <si>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</si>
  <si>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</si>
  <si>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</si>
  <si>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</si>
  <si>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</si>
  <si>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</si>
  <si>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</si>
  <si>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</si>
  <si>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</si>
  <si>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</si>
  <si>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</si>
  <si>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</si>
  <si>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</si>
  <si>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</si>
  <si>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</si>
  <si>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</si>
  <si>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</si>
  <si>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</si>
  <si>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</si>
  <si>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</si>
  <si>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</si>
  <si>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</si>
  <si>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</si>
  <si>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</si>
  <si>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</si>
  <si>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</si>
  <si>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</si>
  <si>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</si>
  <si>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</si>
  <si>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</si>
  <si>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</si>
  <si>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</si>
  <si>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</si>
  <si>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</si>
  <si>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</si>
  <si>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</si>
  <si>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</si>
  <si>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</si>
  <si>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</si>
  <si>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</si>
  <si>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</si>
  <si>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</si>
  <si>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</si>
  <si>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</si>
  <si>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</si>
  <si>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</si>
  <si>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</si>
  <si>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</si>
  <si>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</si>
  <si>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</si>
  <si>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</si>
  <si>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</si>
  <si>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</si>
  <si>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</si>
  <si>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</si>
  <si>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</si>
  <si>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</si>
  <si>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</si>
  <si>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</si>
  <si>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</si>
  <si>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</si>
  <si>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GARY JOSE MORILLO RIVAS</t>
  </si>
  <si>
    <t>GERARDO LOPEZ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</si>
  <si>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</si>
  <si>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</si>
  <si>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</si>
  <si>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</si>
  <si>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</si>
  <si>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</si>
  <si>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</si>
  <si>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ANA MATILDE DEL C. DE JESUS MERA NUÑEZ</t>
  </si>
  <si>
    <t>ADELINE PAGAN</t>
  </si>
  <si>
    <t>GISELL PAOLA ROSARIO MARTINEZ DE POLLI</t>
  </si>
  <si>
    <t>INGRID EDITH AGRAMONTE GOMEZ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</si>
  <si>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</si>
  <si>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</si>
  <si>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</si>
  <si>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</si>
  <si>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</si>
  <si>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</si>
  <si>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</si>
  <si>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ENCARGADA DIVISION DE COOPERACION INTERNACIONAL</t>
  </si>
  <si>
    <t>ANALISTA FINANCIERO</t>
  </si>
  <si>
    <t>AMPARO MARIA SOLIS CUEVA</t>
  </si>
  <si>
    <t>ALEYDA MERCEDES BATISTA PEÑA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</si>
  <si>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</si>
  <si>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</si>
  <si>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</si>
  <si>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</si>
  <si>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</si>
  <si>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</si>
  <si>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</si>
  <si>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</si>
  <si>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</si>
  <si>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</si>
  <si>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</si>
  <si>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</si>
  <si>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</si>
  <si>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</si>
  <si>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</si>
  <si>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</si>
  <si>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</si>
  <si>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</si>
  <si>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</si>
  <si>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</si>
  <si>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</si>
  <si>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</si>
  <si>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</si>
  <si>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</si>
  <si>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INDHIRA PAMELA PLASENCIO AGUASVIVAS</t>
  </si>
  <si>
    <t>JOAQUIN ANTONIO SUVERVI HERNANDEZ FRICA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</si>
  <si>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</si>
  <si>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</si>
  <si>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</si>
  <si>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</si>
  <si>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</si>
  <si>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</si>
  <si>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</si>
  <si>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</si>
  <si>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</si>
  <si>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</si>
  <si>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</si>
  <si>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</si>
  <si>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</si>
  <si>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</si>
  <si>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</si>
  <si>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</si>
  <si>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</si>
  <si>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</si>
  <si>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</si>
  <si>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</si>
  <si>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</si>
  <si>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</si>
  <si>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</si>
  <si>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</si>
  <si>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</si>
  <si>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</si>
  <si>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</si>
  <si>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</si>
  <si>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SEGURIDAD</t>
  </si>
  <si>
    <t>EVENTUAL</t>
  </si>
  <si>
    <t>EUGENIA DE LOS SANTOS VELASCO</t>
  </si>
  <si>
    <t>YUDIANNEL OGANDO RODRIGUEZ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</si>
  <si>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</si>
  <si>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</si>
  <si>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</si>
  <si>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</si>
  <si>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</si>
  <si>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</si>
  <si>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</si>
  <si>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</si>
  <si>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</si>
  <si>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</si>
  <si>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</si>
  <si>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</si>
  <si>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</si>
  <si>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</si>
  <si>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</si>
  <si>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</si>
  <si>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</si>
  <si>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</si>
  <si>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</si>
  <si>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</si>
  <si>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</si>
  <si>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</si>
  <si>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</si>
  <si>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</si>
  <si>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</si>
  <si>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</si>
  <si>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</si>
  <si>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SUGEY MAYELIN PEREZ RAMIREZ</t>
  </si>
  <si>
    <t>JUANA PEREZ NOVAS</t>
  </si>
  <si>
    <t>DIOGENES RAFAEL BURGOS ARIAS</t>
  </si>
  <si>
    <t>SUSY JAMEIRI FRANCISCO PASCUAL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</si>
  <si>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</si>
  <si>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</si>
  <si>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</si>
  <si>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</si>
  <si>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</si>
  <si>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</si>
  <si>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</si>
  <si>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</si>
  <si>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</si>
  <si>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</si>
  <si>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</si>
  <si>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</si>
  <si>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</si>
  <si>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</si>
  <si>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</si>
  <si>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</si>
  <si>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</si>
  <si>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</si>
  <si>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</si>
  <si>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</si>
  <si>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</si>
  <si>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</si>
  <si>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</si>
  <si>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</si>
  <si>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</si>
  <si>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</si>
  <si>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</si>
  <si>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</si>
  <si>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</si>
  <si>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</si>
  <si>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</si>
  <si>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</si>
  <si>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</si>
  <si>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</si>
  <si>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</si>
  <si>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</si>
  <si>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</si>
  <si>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</si>
  <si>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</si>
  <si>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</si>
  <si>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</si>
  <si>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</si>
  <si>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</si>
  <si>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</si>
  <si>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</si>
  <si>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</si>
  <si>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</si>
  <si>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</si>
  <si>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</si>
  <si>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</si>
  <si>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</si>
  <si>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</si>
  <si>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</si>
  <si>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</si>
  <si>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</si>
  <si>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</si>
  <si>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</si>
  <si>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</si>
  <si>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</si>
  <si>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</si>
  <si>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</si>
  <si>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</si>
  <si>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</si>
  <si>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</si>
  <si>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</si>
  <si>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</si>
  <si>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</si>
  <si>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</si>
  <si>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</si>
  <si>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</si>
  <si>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</si>
  <si>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</si>
  <si>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</si>
  <si>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</si>
  <si>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</si>
  <si>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</si>
  <si>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</si>
  <si>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</si>
  <si>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</si>
  <si>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</si>
  <si>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</si>
  <si>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</si>
  <si>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</si>
  <si>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</si>
  <si>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</si>
  <si>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</si>
  <si>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</si>
  <si>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</si>
  <si>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</si>
  <si>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</si>
  <si>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</si>
  <si>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</si>
  <si>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</si>
  <si>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</si>
  <si>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</si>
  <si>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</si>
  <si>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</si>
  <si>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</si>
  <si>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</si>
  <si>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</si>
  <si>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</si>
  <si>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</si>
  <si>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</si>
  <si>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</si>
  <si>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</si>
  <si>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</si>
  <si>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</si>
  <si>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</si>
  <si>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</si>
  <si>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</si>
  <si>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</si>
  <si>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</si>
  <si>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</si>
  <si>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</si>
  <si>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</si>
  <si>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</si>
  <si>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</si>
  <si>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</si>
  <si>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</si>
  <si>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</si>
  <si>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</si>
  <si>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</si>
  <si>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</si>
  <si>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</si>
  <si>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</si>
  <si>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</si>
  <si>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</si>
  <si>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</si>
  <si>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</si>
  <si>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</si>
  <si>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</si>
  <si>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</si>
  <si>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</si>
  <si>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</si>
  <si>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</si>
  <si>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</si>
  <si>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</si>
  <si>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</si>
  <si>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</si>
  <si>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</si>
  <si>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</si>
  <si>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</si>
  <si>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</si>
  <si>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</si>
  <si>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</si>
  <si>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</si>
  <si>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</si>
  <si>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</si>
  <si>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</si>
  <si>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</si>
  <si>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</si>
  <si>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</si>
  <si>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</si>
  <si>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</si>
  <si>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</si>
  <si>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</si>
  <si>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</si>
  <si>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</si>
  <si>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</si>
  <si>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</si>
  <si>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</si>
  <si>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</si>
  <si>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</si>
  <si>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</si>
  <si>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</si>
  <si>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</si>
  <si>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</si>
  <si>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</si>
  <si>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</si>
  <si>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</si>
  <si>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</si>
  <si>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</si>
  <si>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</si>
  <si>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</si>
  <si>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</si>
  <si>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</si>
  <si>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</si>
  <si>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</si>
  <si>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</si>
  <si>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</si>
  <si>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</si>
  <si>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</si>
  <si>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</si>
  <si>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</si>
  <si>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</si>
  <si>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</si>
  <si>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</si>
  <si>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</si>
  <si>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</si>
  <si>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</si>
  <si>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</si>
  <si>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</si>
  <si>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MARIA YDALIA MONTERO CAMACHO</t>
  </si>
  <si>
    <t>RUBERT GODINES HERNANDEZ ABREU</t>
  </si>
  <si>
    <t>ADRIANO LINAREZ HERNANDEZ</t>
  </si>
  <si>
    <t>JUAN FERMIN VARGAS ORTEGA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</si>
  <si>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</si>
  <si>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</si>
  <si>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</si>
  <si>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</si>
  <si>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</si>
  <si>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</si>
  <si>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</si>
  <si>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</si>
  <si>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</si>
  <si>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</si>
  <si>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</si>
  <si>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</si>
  <si>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</si>
  <si>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</si>
  <si>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</si>
  <si>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</si>
  <si>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</si>
  <si>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</si>
  <si>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</si>
  <si>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</si>
  <si>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</si>
  <si>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</si>
  <si>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</si>
  <si>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</si>
  <si>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</si>
  <si>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</si>
  <si>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</si>
  <si>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</si>
  <si>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</si>
  <si>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</si>
  <si>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</si>
  <si>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</si>
  <si>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</si>
  <si>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</si>
  <si>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</si>
  <si>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</si>
  <si>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</si>
  <si>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</si>
  <si>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</si>
  <si>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</si>
  <si>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</si>
  <si>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</si>
  <si>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KENIA MARIA FABIAN GABIN</t>
  </si>
  <si>
    <t>ABEL ALEXANDER DEL ROSARIO SIERRA</t>
  </si>
  <si>
    <t>WELLINGTHON JOSE ARIAS DE LOS SANTOS</t>
  </si>
  <si>
    <t>JHON HAIRO LEYBA PEREZ</t>
  </si>
  <si>
    <t>SUPERVISOR DE ALMACEN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</si>
  <si>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</si>
  <si>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</si>
  <si>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</si>
  <si>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</si>
  <si>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</si>
  <si>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</si>
  <si>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</si>
  <si>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</si>
  <si>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</si>
  <si>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</si>
  <si>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</si>
  <si>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</si>
  <si>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</si>
  <si>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</si>
  <si>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</si>
  <si>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</si>
  <si>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</si>
  <si>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</si>
  <si>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</si>
  <si>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</si>
  <si>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</si>
  <si>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</si>
  <si>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</si>
  <si>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</si>
  <si>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</si>
  <si>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</si>
  <si>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</si>
  <si>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</si>
  <si>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</si>
  <si>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</si>
  <si>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</si>
  <si>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</si>
  <si>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</si>
  <si>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</si>
  <si>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</si>
  <si>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</si>
  <si>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</si>
  <si>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</si>
  <si>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</si>
  <si>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</si>
  <si>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</si>
  <si>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</si>
  <si>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</si>
  <si>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</si>
  <si>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</si>
  <si>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</si>
  <si>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</si>
  <si>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</si>
  <si>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</si>
  <si>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</si>
  <si>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</si>
  <si>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</si>
  <si>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</si>
  <si>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</si>
  <si>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</si>
  <si>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</si>
  <si>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</si>
  <si>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</si>
  <si>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</si>
  <si>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</si>
  <si>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</si>
  <si>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</si>
  <si>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</si>
  <si>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</si>
  <si>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</si>
  <si>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</si>
  <si>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</si>
  <si>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</si>
  <si>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</si>
  <si>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</si>
  <si>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</si>
  <si>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</si>
  <si>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</si>
  <si>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</si>
  <si>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</si>
  <si>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</si>
  <si>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</si>
  <si>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</si>
  <si>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</si>
  <si>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</si>
  <si>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</si>
  <si>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</si>
  <si>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</si>
  <si>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</si>
  <si>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</si>
  <si>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</si>
  <si>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</si>
  <si>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</si>
  <si>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</si>
  <si>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</si>
  <si>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</si>
  <si>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</si>
  <si>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</si>
  <si>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</si>
  <si>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</si>
  <si>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</si>
  <si>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</si>
  <si>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</si>
  <si>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</si>
  <si>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</si>
  <si>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</si>
  <si>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</si>
  <si>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</si>
  <si>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</si>
  <si>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</si>
  <si>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</si>
  <si>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</si>
  <si>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</si>
  <si>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</si>
  <si>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</si>
  <si>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JOVANNI DE LA CRUZ SORIANO</t>
  </si>
  <si>
    <t>ROBERT ALEXANDER MERAN MERAN</t>
  </si>
  <si>
    <t>LEUDY ALCANTARA MIESES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</si>
  <si>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</si>
  <si>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</si>
  <si>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</si>
  <si>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</si>
  <si>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</si>
  <si>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</si>
  <si>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</si>
  <si>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</si>
  <si>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</si>
  <si>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</si>
  <si>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</si>
  <si>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</si>
  <si>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</si>
  <si>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</si>
  <si>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</si>
  <si>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</si>
  <si>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</si>
  <si>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</si>
  <si>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</si>
  <si>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</si>
  <si>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</si>
  <si>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</si>
  <si>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</si>
  <si>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</si>
  <si>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ORIANNA JACQUELINE MATOS SANCHEZ</t>
  </si>
  <si>
    <t>TERAPEUTA DE APOYO PSICOPEDAGICO</t>
  </si>
  <si>
    <t>RICHARD KING ABREU</t>
  </si>
  <si>
    <t>JONATHAN RAFAEL SEGURA SOTO</t>
  </si>
  <si>
    <t>JOSE MIGUEL MEJIA BRITO</t>
  </si>
  <si>
    <t>JOSE MANUEL ADAMES FELIZ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</si>
  <si>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</si>
  <si>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</si>
  <si>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</si>
  <si>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</si>
  <si>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</si>
  <si>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</si>
  <si>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</si>
  <si>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</si>
  <si>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</si>
  <si>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</si>
  <si>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</si>
  <si>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</si>
  <si>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</si>
  <si>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</si>
  <si>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</si>
  <si>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</si>
  <si>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</si>
  <si>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</si>
  <si>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</si>
  <si>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</si>
  <si>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</si>
  <si>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</si>
  <si>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</si>
  <si>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</si>
  <si>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</si>
  <si>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</si>
  <si>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</si>
  <si>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</si>
  <si>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</si>
  <si>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</si>
  <si>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</si>
  <si>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</si>
  <si>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</si>
  <si>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</si>
  <si>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</si>
  <si>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</si>
  <si>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</si>
  <si>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</si>
  <si>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</si>
  <si>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</si>
  <si>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</si>
  <si>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</si>
  <si>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</si>
  <si>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</si>
  <si>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</si>
  <si>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</si>
  <si>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</si>
  <si>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</si>
  <si>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</si>
  <si>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</si>
  <si>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</si>
  <si>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</si>
  <si>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</si>
  <si>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</si>
  <si>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</si>
  <si>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</si>
  <si>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</si>
  <si>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</si>
  <si>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</si>
  <si>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</si>
  <si>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</si>
  <si>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</si>
  <si>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</si>
  <si>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</si>
  <si>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</si>
  <si>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</si>
  <si>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</si>
  <si>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</si>
  <si>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</si>
  <si>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</si>
  <si>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</si>
  <si>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</si>
  <si>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</si>
  <si>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</si>
  <si>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</si>
  <si>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</si>
  <si>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</si>
  <si>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</si>
  <si>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</si>
  <si>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</si>
  <si>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</si>
  <si>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</si>
  <si>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</si>
  <si>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</si>
  <si>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</si>
  <si>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</si>
  <si>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</si>
  <si>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</si>
  <si>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</si>
  <si>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</si>
  <si>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</si>
  <si>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</si>
  <si>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</si>
  <si>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</si>
  <si>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</si>
  <si>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MARCOS CESAR MONTAS MATA</t>
  </si>
  <si>
    <t>MARCOS ARIEL CUEVAS TRINIDAD</t>
  </si>
  <si>
    <t>STARLING REYNOSO PEREZ</t>
  </si>
  <si>
    <t>MARIA EUGENIA VILLANUEVA FELIZ</t>
  </si>
  <si>
    <t>JOSSEL PERDOMO PEÑA</t>
  </si>
  <si>
    <t>JUNIOR MENDEZ MATEO</t>
  </si>
  <si>
    <t>NELSON PAYANO DE LEON</t>
  </si>
  <si>
    <t>YEFFERSON LUIS ORTIZ DE LA CRUZ</t>
  </si>
  <si>
    <t>JOSE ANGEL HERNANDEZ MAÑON</t>
  </si>
  <si>
    <t>JUAN RAMON CAMACHO ROSARIO</t>
  </si>
  <si>
    <t>SAMUEL JIMENEZ BAEZ</t>
  </si>
  <si>
    <t>EDITOR DE VIDEO</t>
  </si>
  <si>
    <t>ELIZABETH POLANCO FLETE</t>
  </si>
  <si>
    <t>YUDITH ESTHER DE LOS SANTOS ABREU</t>
  </si>
  <si>
    <t>YOALDO ELPIDIO ALMONTE HERNÁNDEZ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</si>
  <si>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</si>
  <si>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</si>
  <si>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</si>
  <si>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</si>
  <si>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</si>
  <si>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</si>
  <si>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</si>
  <si>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</si>
  <si>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</si>
  <si>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</si>
  <si>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</si>
  <si>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</si>
  <si>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</si>
  <si>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</si>
  <si>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</si>
  <si>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</si>
  <si>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TERAPEUTA DE APOYO PSICOPEDAG</t>
  </si>
  <si>
    <t>HERMES JOSE GRULLON SANTANA</t>
  </si>
  <si>
    <t>MADELINE MELISSA ESTEVEZ TORIBIO</t>
  </si>
  <si>
    <t>ENCARGADO DE DEPARTAMENTO FIN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</si>
  <si>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</si>
  <si>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</si>
  <si>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</si>
  <si>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</si>
  <si>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</si>
  <si>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</si>
  <si>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</si>
  <si>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</si>
  <si>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</si>
  <si>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</si>
  <si>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ENCARGADO DE DIVISION DE EVAL</t>
  </si>
  <si>
    <t>CYBELES NAZARETH CANELA POLANCO</t>
  </si>
  <si>
    <t>WENDY MODESTA NOVAS GUILLEN DE HINO</t>
  </si>
  <si>
    <t>LAURA MARIA FERNANDEZ FERMIN</t>
  </si>
  <si>
    <t>ANNERY YISSEL ALVAREZ JOSE</t>
  </si>
  <si>
    <t>ERMITANIA DANIELA MEJIA LORA</t>
  </si>
  <si>
    <t>KATHERINNE PENELOPE ROSARIO PLASENC</t>
  </si>
  <si>
    <t>KEYLIN LUISANNA DE LOS SANTOS RAMIR</t>
  </si>
  <si>
    <t>JOSE ANTONIO OTAÑO RUIZ</t>
  </si>
  <si>
    <t>TERAPEUTA DE INTERVENCIÓN CON</t>
  </si>
  <si>
    <t>TERAPEUTA DE TERAPIAS ARTÍSTI</t>
  </si>
  <si>
    <t>MILKA MIOFELIS POLANCO MARTINEZ</t>
  </si>
  <si>
    <t>ANA FERNANDA DE LOS SANTOS GARCIA</t>
  </si>
  <si>
    <t>ISABELA MARIE SANGIOVANNI NAVARRO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</si>
  <si>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</si>
  <si>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</si>
  <si>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</si>
  <si>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</si>
  <si>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</si>
  <si>
    <t>EMANUEL FERNANDEZ BAEZ</t>
  </si>
  <si>
    <t>ANTONY ENCARNACION MONTERO</t>
  </si>
  <si>
    <t>ENCARGADO DE LA DIVISION DE FORMULACION, MONITOREO Y EVALUACION DE PLANES, PROGRAMAS Y PROYECTOS</t>
  </si>
  <si>
    <t>ANDERSON MIGUEL RODRIGUEZ RODRIGUEZ</t>
  </si>
  <si>
    <t>EMELY VANESSA JIMENEZ MEDINA</t>
  </si>
  <si>
    <t>ANGEL JEFFERSON SANCHEZ VENTURA</t>
  </si>
  <si>
    <t>EDUARDO ANDRES PINEDA CORPORAN</t>
  </si>
  <si>
    <t>SOPORTE TECNICO</t>
  </si>
  <si>
    <t>LISANDRY LISBETH CUEVAS DE JESUS</t>
  </si>
  <si>
    <t>ANALISTA DE DATOS ESTADÍSTICO</t>
  </si>
  <si>
    <t>MARIANNA DE JESUS FELIZ DUVERGE</t>
  </si>
  <si>
    <t>CANDY EDILI DE LA ROSA</t>
  </si>
  <si>
    <t>TECNICO DE TESORERIA</t>
  </si>
  <si>
    <t>DEPARTAMENTO DE GESTION Y ORGANIZACION DE UNIDADES DE INTERVENCION TERAPEUTICA TERRITORIAL</t>
  </si>
  <si>
    <t>ENCARGADO DEL DEPARTAMENTO DE GESTION Y ORGANIZACION DE UNIDADES DE INTERVENCION TERAPEUTICA TERRITORIAL</t>
  </si>
  <si>
    <t>DESIREE ARIAS GIL</t>
  </si>
  <si>
    <t>DULCE MARIA SUAREZ DE JESUS</t>
  </si>
  <si>
    <t>TRABAJADOR(A) SOCIAL</t>
  </si>
  <si>
    <t>ENCARGADO DE LA DIVISION DE SERVICIO SOCIA</t>
  </si>
  <si>
    <t>SARINA ABIGAIL LINARES GRULLON</t>
  </si>
  <si>
    <t>MARIA YULEISY RINCON CASTRO</t>
  </si>
  <si>
    <t>GUSTAVO ANTONIO DUVERGE LUGO</t>
  </si>
  <si>
    <t>NIURBY ERIDANIA PICHARDO LORA</t>
  </si>
  <si>
    <t>DIVISION DE ATENCION A GRUPOS Y FAMILIAS- CAID SDO</t>
  </si>
  <si>
    <t>TERAPEUTA DE ATENCIÓN TEMPRANA</t>
  </si>
  <si>
    <t>FARAH PALOMA DEL PILAR ANICO</t>
  </si>
  <si>
    <t>ELMILY BERNARD CRUZ</t>
  </si>
  <si>
    <t>SCARLE RODRIGUEZ CABA</t>
  </si>
  <si>
    <t>ZAILY FRANCHESKA ALVAREZ BLANCO</t>
  </si>
  <si>
    <t>MARIANNY STEFANY CASTILLO MIRANDA</t>
  </si>
  <si>
    <t>NICOLE NOEMI ANDRIS DIAZ</t>
  </si>
  <si>
    <t>DESIREE MARIE RIVERO LINARES</t>
  </si>
  <si>
    <t>WILLIAM ISACAR VELOZ GUZMAN</t>
  </si>
  <si>
    <t>STEFFANI ALEXANDRA ALVAREZ SANCHEZ</t>
  </si>
  <si>
    <t>KATHERINE JAZMIN DEL ROSARIO MARTIN</t>
  </si>
  <si>
    <t>CRISNELYS CENILDA TATIS CASTILLO</t>
  </si>
  <si>
    <t>DOLY LEANDRA GARCIA DOMINGUEZ</t>
  </si>
  <si>
    <t>ERIKA CAROLINA GRULLON MATIAS</t>
  </si>
  <si>
    <t>CARLOS JAVIER TUERO CRUZ</t>
  </si>
  <si>
    <t>WANDA RAQUEL MUÑOZ BAUTISTA</t>
  </si>
  <si>
    <t>PAOLA FRANCHESKA DE LOS SANTOS VASQ</t>
  </si>
  <si>
    <t>JOLANNE ODETTE TAVAREZ DIAZ</t>
  </si>
  <si>
    <t>CAROLIN LUCIER TINEO MONEGRO</t>
  </si>
  <si>
    <t>MARIELFI YNOA TORIBIO</t>
  </si>
  <si>
    <t>JANDRY RODRIGUEZ GARCIA</t>
  </si>
  <si>
    <t>IVANNA DEL PILAR TAVAREZ VASQUEZ</t>
  </si>
  <si>
    <t>ANDREA CASTILLO LUI</t>
  </si>
  <si>
    <t>ASHLEY RISMELL REYNOSO TALAVERA</t>
  </si>
  <si>
    <t>MARIA ALEJANDRA SELLA MARRERO</t>
  </si>
  <si>
    <t>FRANCHESKA JOHANNY MARTINEZ HERMON</t>
  </si>
  <si>
    <t>KARLA MARIA JOAQUIN CACERES</t>
  </si>
  <si>
    <t>TAMISH CHAS MEDINA</t>
  </si>
  <si>
    <t>MARIA ALEJANDRA MOREL ALMONTE</t>
  </si>
  <si>
    <t>JOHARLY DE LA ROSA FELIZ</t>
  </si>
  <si>
    <t>ODRIS MARGARITA DELGADO ACOSTA</t>
  </si>
  <si>
    <t>YESSICA ESTHER OZUNA JIMENEZ</t>
  </si>
  <si>
    <t>VALERIA LETICIA ALCANTARA PEÑA</t>
  </si>
  <si>
    <t>ELAYNE BELLO NOVA</t>
  </si>
  <si>
    <t>RAQUEL ANTONIA GUZMAN ROSARIO</t>
  </si>
  <si>
    <t>ASTRID LUCIA JIMENEZ JIMENEZ</t>
  </si>
  <si>
    <t>SAHIRA MASSIEL DURAN GOMEZ</t>
  </si>
  <si>
    <t>ALEJANDRA CESPEDES</t>
  </si>
  <si>
    <t>JUDITH STEPHANIE PEÑA GONZALEZ</t>
  </si>
  <si>
    <t>WAGNER PEREZ CEDANO</t>
  </si>
  <si>
    <t>EDUARDO LUIS TINEO ADAMES</t>
  </si>
  <si>
    <t>CARMEN NELIA MEDINA FELIZ</t>
  </si>
  <si>
    <t>AGUSTINA GARCIA ESPINAL</t>
  </si>
  <si>
    <t>LETICIA CORREA RODRIGUEZ</t>
  </si>
  <si>
    <t>KATHERINE POLANCO PEÑA</t>
  </si>
  <si>
    <t>YACELI MISHEL VALENZUELA JIMENEZ</t>
  </si>
  <si>
    <t>ALEJANDRO JAPA SOTO</t>
  </si>
  <si>
    <t>BERIOSCA GRISELDA LEONARDO RIVAS</t>
  </si>
  <si>
    <t>SECCION DE TRANSPORTACION- CAID</t>
  </si>
  <si>
    <t>JUAN ERNESTO FRAGOSO MERCEDES</t>
  </si>
  <si>
    <t>RONNY ALCANTARA TINEO</t>
  </si>
  <si>
    <t>FRANCISCO LUIS CASTILLO VIDAL</t>
  </si>
  <si>
    <t>AUXILIAR DE ALMACEN</t>
  </si>
  <si>
    <t>LEILY XIOMARA ALMANZAR SUERO</t>
  </si>
  <si>
    <t>RAINI ERIBERTA NUÑEZ BONIFACIO</t>
  </si>
  <si>
    <t>LOYNNIS DE JESUS MOTA PEREZ</t>
  </si>
  <si>
    <t>YLEANNY ROSMERY DE LOS SANTOS MORIL</t>
  </si>
  <si>
    <t>ODIL RACHEL PEREZ</t>
  </si>
  <si>
    <t>LUIS ENRIQUE CASTILLO GARCIA</t>
  </si>
  <si>
    <t>LUZ DEL ALBA PUFFLER MARTINEZ</t>
  </si>
  <si>
    <t>BRAHAIN ISMAEL DE LA CRUZ</t>
  </si>
  <si>
    <t>JUAN CARLOS RAMIREZ FRANCISCO</t>
  </si>
  <si>
    <t>GELSHON ROMAN MEDINA</t>
  </si>
  <si>
    <t>BENJAMIN GUEVARA DE LA ROSA</t>
  </si>
  <si>
    <t>ISAAC STEVEN PUJOLS MATEO</t>
  </si>
  <si>
    <t>ENYER FEDERICO FIGUEREO GARCIA</t>
  </si>
  <si>
    <t>RODOLFO SANIEL LIVENT BAEZ</t>
  </si>
  <si>
    <t>GLEYDIS ISABEL PEREZ DE LOS SANTOS</t>
  </si>
  <si>
    <t>ANA MILAGROS ANGOMAS VALDEZ</t>
  </si>
  <si>
    <t>DIVISION DE APOYO PSICOPEDAGOGICO -CAID</t>
  </si>
  <si>
    <t>DEBORA MARIA SHANLATTE TAVARES</t>
  </si>
  <si>
    <t>NADIA ALEXANDRA DISAN SALOMON</t>
  </si>
  <si>
    <t>ENCARGADO (A) DIVISION DE ATENCION A GRUPOS Y FAMILIAS</t>
  </si>
  <si>
    <t>TERAPEUTA DE INTERVENCIÓN CONDUTUAL</t>
  </si>
  <si>
    <t>WHISNEY DE JESUS SEVERINO</t>
  </si>
  <si>
    <t>JAN MIGUEL LANTIGUA PEGUERO</t>
  </si>
  <si>
    <t>ANDERSON ANDRES URBAEZ PEREZ</t>
  </si>
  <si>
    <t>FREDIAN LEDESMA SENCION</t>
  </si>
  <si>
    <t>JEFERSON OVIEDO ENCARNACION</t>
  </si>
  <si>
    <t>JULIO FRANCISCO RIVERA POLANCO</t>
  </si>
  <si>
    <t>DIRECCON DE CENTRO DE ATENCION INTEGRAL PARA LA DISCAPACIDAD SANTO DOMINGO ESTE- CAID SDE</t>
  </si>
  <si>
    <t>DESARROLLADOR (A) WEB</t>
  </si>
  <si>
    <t>CONCEPTO PAGO SUELDO 000001 - FIJOS CORRESPONDIENTE AL MES JUNIO 2025</t>
  </si>
  <si>
    <t>CONCEPTO PAGO SUELDO 000018 - EMPLEADOS TEMPORALES CORRESPONDIENTE AL MES  JUNIO  2025</t>
  </si>
  <si>
    <t>CONCEPTO PAGO SUELDO 000007 - PERSONAL DE VIGILANCIA CORRESPONDIENTE AL  MES  JUNIO  2025</t>
  </si>
  <si>
    <t>CONCEPTO PAGO SUELDO 000005 - PERSONAL EVENTUAL CORRESPONDIENTE AL MES  JUNIO 2025</t>
  </si>
  <si>
    <t>CONCEPTO PAGO SUELDO 000005 - PERSONAL TRAMITE DE PENSIÓN CORRESPONDIENTE AL  MES JUNIO 2025</t>
  </si>
  <si>
    <t>CENTRO DE ATENCION INTEGRAL PARA LA DISCAPACIDAD - CAID</t>
  </si>
  <si>
    <t>ESPECIALISTA EN SALUD OCUPACIONAL Y GESTIÓN AMBIENTAL</t>
  </si>
  <si>
    <t>FRANCIS YAJANSEL GIRON VILORIO</t>
  </si>
  <si>
    <t>JUAN LUIS VASQUEZ ROMERO</t>
  </si>
  <si>
    <t>DOMICIANO NOVAS CUEVAS</t>
  </si>
  <si>
    <t>ANGEL DE LA ROSA RODRIGUEZ</t>
  </si>
  <si>
    <t>JOSE ARTURO AYBAR RODRIGUEZ</t>
  </si>
  <si>
    <t>LUIS FERNANDO MATOS MONTES DE OCA</t>
  </si>
  <si>
    <t>ANDERSON BRITO DE JESUS</t>
  </si>
  <si>
    <t>CRISTOFER GOMEZ MEZQUITA</t>
  </si>
  <si>
    <t>RICARDO HUMBERTO MONTERO FERRERA</t>
  </si>
  <si>
    <t>JORGE LUIS DE LA ROSA MEJIA</t>
  </si>
  <si>
    <t>DIOGENIS ROSARIO OTAÑO</t>
  </si>
  <si>
    <t>DERLIN ALEXANDER DE LOS SANTOS FLOR</t>
  </si>
  <si>
    <t>BARTOLO ALCANTARA MARTE</t>
  </si>
  <si>
    <t>SUPERVISOR DE UNIDAD</t>
  </si>
  <si>
    <t>SECCIONES DE INTERVENCION TERAPEUTICA TERRITORIAL -CAID</t>
  </si>
  <si>
    <t>ENCARGADA DE SECCIONES DE INTERVENCION TERAPEUTICA TERRITORIAL</t>
  </si>
  <si>
    <t>SECCION DE ADMINISTRACION DE SERVICIOS TIC</t>
  </si>
  <si>
    <t>COORDINADORA DE TERAPIA DE HABLA Y LENGUAJE</t>
  </si>
  <si>
    <t>COORDINADORA DE INTERVENCIÓN CONDUCTUAL</t>
  </si>
  <si>
    <t>SUPERVISORA DE TERAPIA OCUPACIONAL</t>
  </si>
  <si>
    <t>COORDINADORA DE TERAPIA ATENCIÓN TEMPRANA</t>
  </si>
  <si>
    <t>FRANKELYS MORILLO MORILLO</t>
  </si>
  <si>
    <t>JOEL RANSES CORONADO</t>
  </si>
  <si>
    <t>WILSON BUTTEN DE LA CRUZ</t>
  </si>
  <si>
    <t>DEIVI ARGENIS ROSARIO CUEVAS</t>
  </si>
  <si>
    <t>RAMON CARRERAS GUZMAN</t>
  </si>
  <si>
    <t>ROCIO FRANCHESCA REYES GONZALEZ</t>
  </si>
  <si>
    <t>MANUEL DE JESUS SANCHEZ LORA</t>
  </si>
  <si>
    <t>LUZ MARIA PAYANO</t>
  </si>
  <si>
    <t>NOEMI ADALGISA MARTINEZ DISLA</t>
  </si>
  <si>
    <t>AUXILIAR DE PROGRAMACIÓN DE C</t>
  </si>
  <si>
    <t>Adicional</t>
  </si>
  <si>
    <t>SECCION DE FACTURACION Y SEGUROS-CAID</t>
  </si>
  <si>
    <t>ADYS ALTAGRACIA VARGAS TEJADA</t>
  </si>
  <si>
    <t>CAJERO (A)</t>
  </si>
  <si>
    <t>FARLIN VANESSA DE LOS SANTOS MEJIA</t>
  </si>
  <si>
    <t>MELISSA POL PICHARDO</t>
  </si>
  <si>
    <t>FARINA ANABEL MARTE GONZALEZ</t>
  </si>
  <si>
    <t>TIFFANY CRISTAL PERALTA DURAN</t>
  </si>
  <si>
    <t>MELINA KHOURY VALES</t>
  </si>
  <si>
    <t>LOPEZ ASTACIO MILUXI</t>
  </si>
  <si>
    <t>LORENA PATRICIA NADAL FAMILIA</t>
  </si>
  <si>
    <t>LUISANNA ESTHER ARIAS ABREU</t>
  </si>
  <si>
    <t>PAOLA MADERA PEREZ</t>
  </si>
  <si>
    <t>ANA VICTORIA BEATO DE GARCIA</t>
  </si>
  <si>
    <t>LINALDA DEL CARMEN VERAS MORILLO</t>
  </si>
  <si>
    <t>LOREYLEE MAXCIALLE VILLAR CABRERA</t>
  </si>
  <si>
    <t>PAOLA MICHELL VARGAS MELO</t>
  </si>
  <si>
    <t>WENY LESLIE NUÑEZ PEREZ</t>
  </si>
  <si>
    <t>YENIFER LUCIA REYNOSO MARCHENA</t>
  </si>
  <si>
    <t>KATTY SUSANA UREÑA DE ARIAS</t>
  </si>
  <si>
    <t>YUDIANA PAYANO CHAVEZ</t>
  </si>
  <si>
    <t>ILINOY ALBANIA MORA MEDINA</t>
  </si>
  <si>
    <t>ROSNELLYS MATOS GUZMAN</t>
  </si>
  <si>
    <t>MARIA CARMEN ADAMES FORTUNATO</t>
  </si>
  <si>
    <t>MARGERY MAGDALENA RAMIREZ CORDERO</t>
  </si>
  <si>
    <t>KEIKO RUTINEL ACOSTA</t>
  </si>
  <si>
    <t>DAHIANA MARIA OLACIO GARCIA</t>
  </si>
  <si>
    <t>DARY LEIDY PICHARDO TOLENTINO</t>
  </si>
  <si>
    <t>VILEISI RECIO FERNANDEZ</t>
  </si>
  <si>
    <t>DAYANA CRISTAL ENCARNACION BONILLA</t>
  </si>
  <si>
    <t>CLAUDIA MICHELLE FUERTES ROA</t>
  </si>
  <si>
    <t>ANNIE MABEL VEGA ORELLANA</t>
  </si>
  <si>
    <t>JENNIFER LUISA DOTEL NAVARRO</t>
  </si>
  <si>
    <t>DIANNELIS MANUELA PEREZ PEÑA</t>
  </si>
  <si>
    <t>ANGELES NAZARET REYNOSO</t>
  </si>
  <si>
    <t>ELISA JOSE BREA MATEO</t>
  </si>
  <si>
    <t>IRLANDA DE JESUS</t>
  </si>
  <si>
    <t>MERQUIS ANABEL BRIOSO SANCHEZ</t>
  </si>
  <si>
    <t>GERANDRY ISABEL MUÑOZ LIBERATO</t>
  </si>
  <si>
    <t>FRANCISCO APOLINAR FAMILIA ESCALANT</t>
  </si>
  <si>
    <t>VICMARIS DEL CARMEN BATISTA CORCINO</t>
  </si>
  <si>
    <t>JHERUVI DE LOS SANTOS MONTILLA</t>
  </si>
  <si>
    <t>CLARINDHI ALEXANDRA ESTEBAN CASTELL</t>
  </si>
  <si>
    <t>MARIA ISABEL GOMEZ GOMEZ</t>
  </si>
  <si>
    <t>YADIRA ACOSTA CORREDERA</t>
  </si>
  <si>
    <t>TECNICO</t>
  </si>
  <si>
    <t>DIVISION DE ATENCION AL USUARIO-CAID</t>
  </si>
  <si>
    <t>YAMILEX LOANNY REGALADO DIAZ</t>
  </si>
  <si>
    <t>Temporal</t>
  </si>
  <si>
    <t>Diferencia</t>
  </si>
  <si>
    <t>Suma</t>
  </si>
  <si>
    <t>CECILIA MARIA MONTEQUIN PEREZ</t>
  </si>
  <si>
    <t>JATNIEL NICOLAS RAMIREZ DIAZ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</si>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</sst>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  <numFmt numFmtId="172" formatCode="&quot;$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0" borderId="18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39" fontId="3" fillId="0" borderId="37" xfId="1" applyNumberFormat="1" applyFont="1" applyFill="1" applyBorder="1" applyAlignment="1">
      <alignment horizontal="right" vertical="center"/>
    </xf>
    <xf numFmtId="39" fontId="23" fillId="0" borderId="15" xfId="1" applyNumberFormat="1" applyFont="1" applyFill="1" applyBorder="1" applyAlignment="1">
      <alignment horizontal="right" vertical="center"/>
    </xf>
    <xf numFmtId="37" fontId="0" fillId="0" borderId="12" xfId="1" applyNumberFormat="1" applyFont="1" applyFill="1" applyBorder="1" applyAlignment="1">
      <alignment horizontal="right" vertical="center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9" fontId="0" fillId="0" borderId="6" xfId="0" applyNumberFormat="1" applyBorder="1" applyAlignment="1">
      <alignment vertical="center" wrapText="1"/>
    </xf>
    <xf numFmtId="39" fontId="23" fillId="0" borderId="0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43" fontId="0" fillId="0" borderId="15" xfId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/>
    <xf numFmtId="0" fontId="23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39" fontId="0" fillId="0" borderId="17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9" fontId="0" fillId="0" borderId="43" xfId="1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9" fontId="23" fillId="0" borderId="15" xfId="1" applyNumberFormat="1" applyFont="1" applyFill="1" applyBorder="1" applyAlignment="1">
      <alignment vertical="center"/>
    </xf>
    <xf numFmtId="39" fontId="23" fillId="0" borderId="6" xfId="1" applyNumberFormat="1" applyFont="1" applyFill="1" applyBorder="1" applyAlignment="1">
      <alignment vertical="center"/>
    </xf>
    <xf numFmtId="39" fontId="23" fillId="0" borderId="41" xfId="1" applyNumberFormat="1" applyFont="1" applyFill="1" applyBorder="1" applyAlignment="1">
      <alignment vertical="center"/>
    </xf>
    <xf numFmtId="39" fontId="23" fillId="0" borderId="45" xfId="1" applyNumberFormat="1" applyFont="1" applyFill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43" fontId="23" fillId="0" borderId="46" xfId="1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172" fontId="0" fillId="0" borderId="0" xfId="0" applyNumberFormat="1"/>
    <xf numFmtId="172" fontId="0" fillId="3" borderId="0" xfId="0" applyNumberFormat="1" applyFill="1"/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7" customWidth="1"/>
    <col min="2" max="2" width="11.42578125" style="27"/>
    <col min="3" max="3" width="12.5703125" style="27" customWidth="1"/>
    <col min="4" max="4" width="15.85546875" style="27" customWidth="1"/>
    <col min="5" max="8" width="11.42578125" style="27"/>
    <col min="9" max="9" width="13.140625" style="27" bestFit="1" customWidth="1"/>
    <col min="10" max="10" width="18.140625" style="27" bestFit="1" customWidth="1"/>
    <col min="11" max="11" width="13.42578125" style="27" bestFit="1" customWidth="1"/>
    <col min="12" max="12" width="24" style="27" customWidth="1"/>
    <col min="13" max="13" width="21.85546875" style="27" customWidth="1"/>
    <col min="14" max="16" width="11.42578125" style="27"/>
    <col min="17" max="17" width="39.85546875" style="27" customWidth="1"/>
    <col min="18" max="18" width="50.85546875" style="27" customWidth="1"/>
    <col min="19" max="16384" width="11.42578125" style="27"/>
  </cols>
  <sheetData>
    <row r="2" spans="2:18" ht="15.75" thickBot="1" x14ac:dyDescent="0.3"/>
    <row r="3" spans="2:18" ht="16.5" thickBot="1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64" t="s">
        <v>390</v>
      </c>
      <c r="R3" s="265"/>
    </row>
    <row r="4" spans="2:18" ht="15.75" x14ac:dyDescent="0.25">
      <c r="B4" s="266" t="s">
        <v>391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30"/>
      <c r="O4" s="29"/>
      <c r="P4" s="29"/>
      <c r="Q4" s="31" t="s">
        <v>392</v>
      </c>
      <c r="R4" s="31" t="s">
        <v>393</v>
      </c>
    </row>
    <row r="5" spans="2:18" ht="27.75" customHeight="1" thickBot="1" x14ac:dyDescent="0.3">
      <c r="B5" s="32"/>
      <c r="C5" s="33"/>
      <c r="D5" s="33"/>
      <c r="E5" s="33"/>
      <c r="F5" s="268" t="s">
        <v>394</v>
      </c>
      <c r="G5" s="269"/>
      <c r="H5" s="34"/>
      <c r="I5" s="270" t="s">
        <v>395</v>
      </c>
      <c r="J5" s="270"/>
      <c r="K5" s="270"/>
      <c r="L5" s="271"/>
      <c r="M5" s="271"/>
      <c r="N5" s="29"/>
      <c r="O5" s="30"/>
      <c r="P5" s="30"/>
      <c r="Q5" s="35" t="s">
        <v>396</v>
      </c>
      <c r="R5" s="35" t="s">
        <v>397</v>
      </c>
    </row>
    <row r="6" spans="2:18" ht="33.75" customHeight="1" x14ac:dyDescent="0.25">
      <c r="B6" s="36" t="s">
        <v>398</v>
      </c>
      <c r="C6" s="36" t="s">
        <v>399</v>
      </c>
      <c r="D6" s="84" t="s">
        <v>400</v>
      </c>
      <c r="E6" s="272" t="s">
        <v>401</v>
      </c>
      <c r="F6" s="37" t="s">
        <v>402</v>
      </c>
      <c r="G6" s="38" t="s">
        <v>403</v>
      </c>
      <c r="H6" s="39" t="s">
        <v>404</v>
      </c>
      <c r="I6" s="40">
        <v>0.15</v>
      </c>
      <c r="J6" s="40">
        <v>0.2</v>
      </c>
      <c r="K6" s="40">
        <v>0.25</v>
      </c>
      <c r="L6" s="274" t="s">
        <v>405</v>
      </c>
      <c r="M6" s="274"/>
      <c r="N6" s="41"/>
      <c r="O6" s="30"/>
      <c r="P6" s="30"/>
      <c r="Q6" s="35" t="s">
        <v>406</v>
      </c>
      <c r="R6" s="35" t="s">
        <v>407</v>
      </c>
    </row>
    <row r="7" spans="2:18" ht="30" customHeight="1" x14ac:dyDescent="0.25">
      <c r="B7" s="42">
        <v>416220</v>
      </c>
      <c r="C7" s="43">
        <v>12</v>
      </c>
      <c r="D7" s="42">
        <f>+B7/C7</f>
        <v>34685</v>
      </c>
      <c r="E7" s="273"/>
      <c r="F7" s="44">
        <v>0</v>
      </c>
      <c r="G7" s="44">
        <f>+D7</f>
        <v>34685</v>
      </c>
      <c r="H7" s="45" t="s">
        <v>408</v>
      </c>
      <c r="I7" s="46"/>
      <c r="J7" s="47"/>
      <c r="K7" s="47"/>
      <c r="L7" s="275" t="str">
        <f>+H7</f>
        <v>Exento</v>
      </c>
      <c r="M7" s="275"/>
      <c r="N7" s="29"/>
      <c r="O7" s="30"/>
      <c r="P7" s="30"/>
      <c r="Q7" s="35" t="s">
        <v>409</v>
      </c>
      <c r="R7" s="35" t="s">
        <v>410</v>
      </c>
    </row>
    <row r="8" spans="2:18" ht="23.25" customHeight="1" thickBot="1" x14ac:dyDescent="0.3">
      <c r="B8" s="42">
        <v>624329</v>
      </c>
      <c r="C8" s="43">
        <v>12</v>
      </c>
      <c r="D8" s="42">
        <f>+B8/C8</f>
        <v>52027.416666666664</v>
      </c>
      <c r="E8" s="273"/>
      <c r="F8" s="48">
        <f>+G7+0.01</f>
        <v>34685.01</v>
      </c>
      <c r="G8" s="49">
        <f>+D8</f>
        <v>52027.416666666664</v>
      </c>
      <c r="H8" s="50">
        <f>+G8-F8</f>
        <v>17342.406666666662</v>
      </c>
      <c r="I8" s="51">
        <f>+H8*I6</f>
        <v>2601.3609999999994</v>
      </c>
      <c r="J8" s="51">
        <f>+H9*J6</f>
        <v>4046.5646666666671</v>
      </c>
      <c r="K8" s="52">
        <f>+H10*K6</f>
        <v>0</v>
      </c>
      <c r="L8" s="259" t="s">
        <v>411</v>
      </c>
      <c r="M8" s="259"/>
      <c r="N8" s="53"/>
      <c r="O8" s="30"/>
      <c r="P8" s="30"/>
      <c r="Q8" s="35" t="s">
        <v>412</v>
      </c>
      <c r="R8" s="35" t="s">
        <v>413</v>
      </c>
    </row>
    <row r="9" spans="2:18" ht="17.25" customHeight="1" thickBot="1" x14ac:dyDescent="0.3">
      <c r="B9" s="42">
        <v>624329.01</v>
      </c>
      <c r="C9" s="43">
        <v>12</v>
      </c>
      <c r="D9" s="42">
        <f>+B9/C9</f>
        <v>52027.417500000003</v>
      </c>
      <c r="E9" s="273"/>
      <c r="F9" s="48">
        <f>G8+0.01</f>
        <v>52027.426666666666</v>
      </c>
      <c r="G9" s="49">
        <f>+D10</f>
        <v>72260.25</v>
      </c>
      <c r="H9" s="50">
        <f>+G9-F9</f>
        <v>20232.823333333334</v>
      </c>
      <c r="I9" s="46"/>
      <c r="J9" s="47"/>
      <c r="K9" s="47"/>
      <c r="L9" s="259" t="s">
        <v>414</v>
      </c>
      <c r="M9" s="259"/>
      <c r="N9" s="29"/>
      <c r="O9" s="30"/>
      <c r="P9" s="30"/>
      <c r="Q9" s="257" t="s">
        <v>415</v>
      </c>
      <c r="R9" s="258"/>
    </row>
    <row r="10" spans="2:18" ht="17.25" customHeight="1" x14ac:dyDescent="0.25">
      <c r="B10" s="42">
        <v>867123</v>
      </c>
      <c r="C10" s="43">
        <v>12</v>
      </c>
      <c r="D10" s="42">
        <f>+B10/C10</f>
        <v>72260.25</v>
      </c>
      <c r="E10" s="273"/>
      <c r="F10" s="48">
        <f>+G9+0.01</f>
        <v>72260.259999999995</v>
      </c>
      <c r="G10" s="54" t="s">
        <v>416</v>
      </c>
      <c r="H10" s="50"/>
      <c r="I10" s="46"/>
      <c r="J10" s="47"/>
      <c r="K10" s="47"/>
      <c r="L10" s="259" t="s">
        <v>417</v>
      </c>
      <c r="M10" s="259"/>
      <c r="N10" s="29"/>
      <c r="O10" s="29"/>
      <c r="P10" s="30"/>
      <c r="Q10" s="30"/>
      <c r="R10" s="30"/>
    </row>
    <row r="11" spans="2:18" ht="16.5" thickBot="1" x14ac:dyDescent="0.3">
      <c r="B11" s="28"/>
      <c r="C11" s="29"/>
      <c r="D11" s="29"/>
      <c r="E11" s="29"/>
      <c r="F11" s="29"/>
      <c r="G11" s="55"/>
      <c r="H11" s="56"/>
      <c r="I11" s="56"/>
      <c r="J11" s="29"/>
      <c r="K11" s="29"/>
      <c r="L11" s="260">
        <f>+I8+J8</f>
        <v>6647.9256666666661</v>
      </c>
      <c r="M11" s="260"/>
      <c r="N11" s="29"/>
      <c r="O11" s="29"/>
      <c r="P11" s="29"/>
      <c r="Q11" s="29"/>
      <c r="R11" s="29"/>
    </row>
    <row r="12" spans="2:18" ht="15.75" x14ac:dyDescent="0.25">
      <c r="B12" s="261" t="s">
        <v>418</v>
      </c>
      <c r="C12" s="262"/>
      <c r="D12" s="263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2:18" ht="30" customHeight="1" thickBot="1" x14ac:dyDescent="0.3">
      <c r="B13" s="57"/>
      <c r="C13" s="58" t="s">
        <v>395</v>
      </c>
      <c r="D13" s="59" t="s">
        <v>419</v>
      </c>
      <c r="E13" s="29"/>
      <c r="F13" s="29"/>
      <c r="G13" s="29"/>
      <c r="H13" s="29"/>
      <c r="I13" s="29"/>
      <c r="J13" s="60"/>
      <c r="K13" s="29"/>
      <c r="L13" s="29"/>
      <c r="M13" s="29"/>
      <c r="N13" s="29"/>
      <c r="O13" s="29"/>
      <c r="P13" s="29"/>
      <c r="Q13" s="29"/>
      <c r="R13" s="29"/>
    </row>
    <row r="14" spans="2:18" ht="15.75" x14ac:dyDescent="0.25">
      <c r="B14" s="61" t="s">
        <v>0</v>
      </c>
      <c r="C14" s="62">
        <v>2.87E-2</v>
      </c>
      <c r="D14" s="63">
        <v>325250</v>
      </c>
      <c r="E14" s="29"/>
      <c r="F14" s="29"/>
      <c r="G14" s="64" t="s">
        <v>420</v>
      </c>
      <c r="H14" s="29" t="s">
        <v>0</v>
      </c>
      <c r="I14" s="65">
        <v>7.0999999999999994E-2</v>
      </c>
      <c r="J14" s="53">
        <v>1278</v>
      </c>
      <c r="K14" s="53"/>
      <c r="L14" s="29"/>
      <c r="M14" s="29"/>
      <c r="N14" s="29"/>
      <c r="O14" s="29"/>
      <c r="P14" s="29"/>
      <c r="Q14" s="29"/>
      <c r="R14" s="29"/>
    </row>
    <row r="15" spans="2:18" ht="16.5" thickBot="1" x14ac:dyDescent="0.3">
      <c r="B15" s="66" t="s">
        <v>2</v>
      </c>
      <c r="C15" s="67">
        <v>3.04E-2</v>
      </c>
      <c r="D15" s="68">
        <v>162625</v>
      </c>
      <c r="E15" s="29"/>
      <c r="F15" s="29"/>
      <c r="G15" s="29" t="s">
        <v>421</v>
      </c>
      <c r="H15" s="29" t="s">
        <v>2</v>
      </c>
      <c r="I15" s="65">
        <v>7.0900000000000005E-2</v>
      </c>
      <c r="J15" s="53">
        <v>1276.2</v>
      </c>
      <c r="K15" s="53"/>
      <c r="L15" s="29"/>
      <c r="M15" s="29"/>
      <c r="N15" s="29"/>
      <c r="O15" s="29"/>
      <c r="P15" s="29"/>
      <c r="Q15" s="29"/>
      <c r="R15" s="29"/>
    </row>
    <row r="16" spans="2:18" ht="32.25" thickBot="1" x14ac:dyDescent="0.3">
      <c r="B16" s="69" t="s">
        <v>422</v>
      </c>
      <c r="C16" s="70">
        <f>(C14+C15)</f>
        <v>5.91E-2</v>
      </c>
      <c r="D16" s="71"/>
      <c r="E16" s="29"/>
      <c r="F16" s="29"/>
      <c r="G16" s="72" t="s">
        <v>423</v>
      </c>
      <c r="H16" s="29" t="s">
        <v>424</v>
      </c>
      <c r="I16" s="65">
        <v>1.2E-2</v>
      </c>
      <c r="J16" s="53">
        <v>216</v>
      </c>
      <c r="K16" s="53"/>
      <c r="L16" s="29"/>
      <c r="M16" s="29"/>
      <c r="N16" s="29"/>
      <c r="O16" s="29"/>
      <c r="P16" s="29"/>
      <c r="Q16" s="29"/>
      <c r="R16" s="29"/>
    </row>
    <row r="17" spans="8:11" ht="16.5" thickBot="1" x14ac:dyDescent="0.3">
      <c r="H17" s="73" t="s">
        <v>425</v>
      </c>
      <c r="I17" s="74">
        <f>SUM(I14:I16)</f>
        <v>0.15390000000000001</v>
      </c>
      <c r="J17" s="75">
        <f>SUM(J14:J16)</f>
        <v>2770.2</v>
      </c>
    </row>
    <row r="18" spans="8:11" ht="15.75" thickTop="1" x14ac:dyDescent="0.25">
      <c r="J18" s="76"/>
    </row>
    <row r="20" spans="8:11" x14ac:dyDescent="0.25">
      <c r="K20" s="77">
        <v>2341371</v>
      </c>
    </row>
    <row r="21" spans="8:11" x14ac:dyDescent="0.25">
      <c r="K21" s="77">
        <v>2238609.15</v>
      </c>
    </row>
    <row r="22" spans="8:11" x14ac:dyDescent="0.25">
      <c r="I22" s="77">
        <v>459000</v>
      </c>
      <c r="K22" s="77">
        <f>+K20-K21</f>
        <v>102761.85000000009</v>
      </c>
    </row>
    <row r="23" spans="8:11" x14ac:dyDescent="0.25">
      <c r="I23" s="77">
        <v>500000</v>
      </c>
    </row>
    <row r="24" spans="8:11" x14ac:dyDescent="0.25">
      <c r="I24" s="77">
        <v>200000</v>
      </c>
    </row>
    <row r="25" spans="8:11" x14ac:dyDescent="0.25">
      <c r="I25" s="77">
        <v>100000</v>
      </c>
    </row>
    <row r="26" spans="8:11" x14ac:dyDescent="0.25">
      <c r="I26" s="76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1"/>
  <sheetViews>
    <sheetView showGridLines="0" topLeftCell="A46" zoomScale="80" zoomScaleNormal="80" zoomScaleSheetLayoutView="50" workbookViewId="0">
      <selection activeCell="B57" sqref="B57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0" width="19" style="17" customWidth="1"/>
    <col min="11" max="11" width="19" style="5" customWidth="1"/>
    <col min="12" max="12" width="22.140625" style="17" customWidth="1"/>
    <col min="13" max="13" width="19" style="17" customWidth="1"/>
    <col min="14" max="14" width="24.85546875" style="17" customWidth="1"/>
    <col min="15" max="15" width="20.28515625" style="17" customWidth="1"/>
  </cols>
  <sheetData>
    <row r="1" spans="1:17" ht="38.25" customHeight="1" x14ac:dyDescent="0.2">
      <c r="A1" s="161"/>
      <c r="B1" s="5"/>
      <c r="G1" s="2"/>
    </row>
    <row r="2" spans="1:17" ht="38.25" customHeight="1" x14ac:dyDescent="0.2">
      <c r="A2" s="161"/>
      <c r="B2" s="5"/>
      <c r="G2" s="2"/>
    </row>
    <row r="3" spans="1:17" ht="38.25" customHeight="1" x14ac:dyDescent="0.2">
      <c r="A3" s="161"/>
      <c r="B3" s="5"/>
      <c r="G3" s="2"/>
      <c r="Q3" s="26"/>
    </row>
    <row r="4" spans="1:17" ht="19.5" customHeight="1" x14ac:dyDescent="0.2">
      <c r="A4" s="161"/>
      <c r="B4" s="5"/>
      <c r="G4" s="2"/>
    </row>
    <row r="5" spans="1:17" x14ac:dyDescent="0.2">
      <c r="A5" s="161"/>
      <c r="B5" s="281"/>
      <c r="C5" s="281"/>
      <c r="D5" s="281"/>
      <c r="E5" s="281"/>
      <c r="F5" s="281"/>
      <c r="G5" s="281"/>
      <c r="H5" s="281"/>
      <c r="I5" s="281"/>
      <c r="J5" s="281"/>
      <c r="K5" s="282"/>
      <c r="L5" s="283"/>
      <c r="M5" s="284"/>
      <c r="N5" s="281"/>
      <c r="O5" s="143"/>
    </row>
    <row r="6" spans="1:17" x14ac:dyDescent="0.2">
      <c r="A6" s="161"/>
      <c r="B6" s="285" t="s">
        <v>9</v>
      </c>
      <c r="C6" s="285"/>
      <c r="D6" s="285"/>
      <c r="E6" s="285"/>
      <c r="F6" s="285"/>
      <c r="G6" s="285"/>
      <c r="H6" s="285"/>
      <c r="I6" s="285"/>
      <c r="J6" s="285"/>
      <c r="K6" s="286"/>
      <c r="L6" s="287"/>
      <c r="M6" s="288"/>
      <c r="N6" s="285"/>
      <c r="O6" s="162"/>
    </row>
    <row r="7" spans="1:17" x14ac:dyDescent="0.2">
      <c r="A7" s="161"/>
      <c r="B7" s="285" t="s">
        <v>1032</v>
      </c>
      <c r="C7" s="285"/>
      <c r="D7" s="285"/>
      <c r="E7" s="285"/>
      <c r="F7" s="285"/>
      <c r="G7" s="285"/>
      <c r="H7" s="285"/>
      <c r="I7" s="285"/>
      <c r="J7" s="285"/>
      <c r="K7" s="286"/>
      <c r="L7" s="287"/>
      <c r="M7" s="288"/>
      <c r="N7" s="285"/>
      <c r="O7" s="162"/>
    </row>
    <row r="8" spans="1:17" x14ac:dyDescent="0.2">
      <c r="A8" s="161"/>
      <c r="B8" s="289" t="s">
        <v>612</v>
      </c>
      <c r="C8" s="289"/>
      <c r="D8" s="289"/>
      <c r="E8" s="289"/>
      <c r="F8" s="289"/>
      <c r="G8" s="289"/>
      <c r="H8" s="289"/>
      <c r="I8" s="289"/>
      <c r="J8" s="289"/>
      <c r="K8" s="290"/>
      <c r="L8" s="291"/>
      <c r="M8" s="292"/>
      <c r="N8" s="289"/>
      <c r="O8" s="2"/>
    </row>
    <row r="9" spans="1:17" ht="18" customHeight="1" thickBot="1" x14ac:dyDescent="0.25"/>
    <row r="10" spans="1:17" ht="29.25" customHeight="1" x14ac:dyDescent="0.2">
      <c r="A10" s="86" t="s">
        <v>16</v>
      </c>
      <c r="B10" s="87" t="s">
        <v>5</v>
      </c>
      <c r="C10" s="87" t="s">
        <v>17</v>
      </c>
      <c r="D10" s="87" t="s">
        <v>6</v>
      </c>
      <c r="E10" s="87" t="s">
        <v>299</v>
      </c>
      <c r="F10" s="87" t="s">
        <v>18</v>
      </c>
      <c r="G10" s="87" t="s">
        <v>344</v>
      </c>
      <c r="H10" s="87" t="s">
        <v>340</v>
      </c>
      <c r="I10" s="87" t="s">
        <v>345</v>
      </c>
      <c r="J10" s="87" t="s">
        <v>0</v>
      </c>
      <c r="K10" s="87" t="s">
        <v>1</v>
      </c>
      <c r="L10" s="87" t="s">
        <v>2</v>
      </c>
      <c r="M10" s="87" t="s">
        <v>342</v>
      </c>
      <c r="N10" s="88" t="s">
        <v>343</v>
      </c>
      <c r="O10" s="89" t="s">
        <v>10</v>
      </c>
    </row>
    <row r="11" spans="1:17" ht="29.25" customHeight="1" x14ac:dyDescent="0.2">
      <c r="A11" s="293" t="s">
        <v>629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5"/>
    </row>
    <row r="12" spans="1:17" ht="36.75" customHeight="1" x14ac:dyDescent="0.2">
      <c r="A12" s="227">
        <v>1</v>
      </c>
      <c r="B12" s="229" t="s">
        <v>104</v>
      </c>
      <c r="C12" s="229" t="s">
        <v>304</v>
      </c>
      <c r="D12" s="229" t="s">
        <v>254</v>
      </c>
      <c r="E12" s="230" t="s">
        <v>300</v>
      </c>
      <c r="F12" s="230" t="s">
        <v>301</v>
      </c>
      <c r="G12" s="163">
        <v>250000</v>
      </c>
      <c r="H12" s="163">
        <v>0</v>
      </c>
      <c r="I12" s="163">
        <f>SUM(G12:H12)</f>
        <v>250000</v>
      </c>
      <c r="J12" s="164">
        <f>IF(G12&gt;=Datos!$D$14,(Datos!$D$14*Datos!$C$14),IF(G12&lt;=Datos!$D$14,(G12*Datos!$C$14)))</f>
        <v>7175</v>
      </c>
      <c r="K12" s="165">
        <v>47641.83</v>
      </c>
      <c r="L12" s="164">
        <v>6589.14</v>
      </c>
      <c r="M12" s="163">
        <v>25</v>
      </c>
      <c r="N12" s="163">
        <f>SUM(J12:M12)</f>
        <v>61430.97</v>
      </c>
      <c r="O12" s="192">
        <f>+G12-N12</f>
        <v>188569.03</v>
      </c>
    </row>
    <row r="13" spans="1:17" ht="36.75" customHeight="1" x14ac:dyDescent="0.2">
      <c r="A13" s="227">
        <v>2</v>
      </c>
      <c r="B13" s="229" t="s">
        <v>323</v>
      </c>
      <c r="C13" s="229" t="s">
        <v>304</v>
      </c>
      <c r="D13" s="229" t="s">
        <v>334</v>
      </c>
      <c r="E13" s="230" t="s">
        <v>300</v>
      </c>
      <c r="F13" s="230" t="s">
        <v>19</v>
      </c>
      <c r="G13" s="163">
        <v>145000</v>
      </c>
      <c r="H13" s="163">
        <v>0</v>
      </c>
      <c r="I13" s="163">
        <f t="shared" ref="I13:I14" si="0">SUM(G13:H13)</f>
        <v>145000</v>
      </c>
      <c r="J13" s="164">
        <f>IF(G13&gt;=Datos!$D$14,(Datos!$D$14*Datos!$C$14),IF(G13&lt;=Datos!$D$14,(G13*Datos!$C$14)))</f>
        <v>4161.5</v>
      </c>
      <c r="K13" s="165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64">
        <f>IF(G13&gt;=Datos!$D$15,(Datos!$D$15*Datos!$C$15),IF(G13&lt;=Datos!$D$15,(G13*Datos!$C$15)))</f>
        <v>4408</v>
      </c>
      <c r="M13" s="163">
        <v>25</v>
      </c>
      <c r="N13" s="163">
        <f t="shared" ref="N13" si="1">SUM(J13:M13)</f>
        <v>31284.985666666667</v>
      </c>
      <c r="O13" s="192">
        <f t="shared" ref="O13" si="2">+G13-N13</f>
        <v>113715.01433333333</v>
      </c>
    </row>
    <row r="14" spans="1:17" ht="36.75" customHeight="1" x14ac:dyDescent="0.2">
      <c r="A14" s="227">
        <v>3</v>
      </c>
      <c r="B14" s="231" t="s">
        <v>25</v>
      </c>
      <c r="C14" s="231" t="s">
        <v>439</v>
      </c>
      <c r="D14" s="231" t="s">
        <v>440</v>
      </c>
      <c r="E14" s="232" t="s">
        <v>300</v>
      </c>
      <c r="F14" s="233" t="s">
        <v>19</v>
      </c>
      <c r="G14" s="164">
        <v>100000</v>
      </c>
      <c r="H14" s="164">
        <v>0</v>
      </c>
      <c r="I14" s="163">
        <f t="shared" si="0"/>
        <v>100000</v>
      </c>
      <c r="J14" s="164">
        <f>IF(G14&gt;=Datos!$D$14,(Datos!$D$14*Datos!$C$14),IF(G14&lt;=Datos!$D$14,(G14*Datos!$C$14)))</f>
        <v>2870</v>
      </c>
      <c r="K14" s="165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12105.360666666667</v>
      </c>
      <c r="L14" s="164">
        <f>IF(G14&gt;=Datos!$D$15,(Datos!$D$15*Datos!$C$15),IF(G14&lt;=Datos!$D$15,(G14*Datos!$C$15)))</f>
        <v>3040</v>
      </c>
      <c r="M14" s="164">
        <v>25</v>
      </c>
      <c r="N14" s="163">
        <f>SUM(J14:M14)</f>
        <v>18040.360666666667</v>
      </c>
      <c r="O14" s="192">
        <f>+G14-N14</f>
        <v>81959.639333333325</v>
      </c>
    </row>
    <row r="15" spans="1:17" s="236" customFormat="1" ht="36.75" customHeight="1" x14ac:dyDescent="0.2">
      <c r="A15" s="276" t="s">
        <v>483</v>
      </c>
      <c r="B15" s="277"/>
      <c r="C15" s="234">
        <v>3</v>
      </c>
      <c r="D15" s="234"/>
      <c r="E15" s="235"/>
      <c r="F15" s="167"/>
      <c r="G15" s="168">
        <f t="shared" ref="G15:O15" si="3">SUM(G12:G14)</f>
        <v>495000</v>
      </c>
      <c r="H15" s="168">
        <f t="shared" si="3"/>
        <v>0</v>
      </c>
      <c r="I15" s="168">
        <f t="shared" si="3"/>
        <v>495000</v>
      </c>
      <c r="J15" s="168">
        <f t="shared" si="3"/>
        <v>14206.5</v>
      </c>
      <c r="K15" s="168">
        <f t="shared" si="3"/>
        <v>82437.676333333337</v>
      </c>
      <c r="L15" s="168">
        <f t="shared" si="3"/>
        <v>14037.14</v>
      </c>
      <c r="M15" s="168">
        <f t="shared" si="3"/>
        <v>75</v>
      </c>
      <c r="N15" s="168">
        <f t="shared" si="3"/>
        <v>110756.31633333335</v>
      </c>
      <c r="O15" s="168">
        <f t="shared" si="3"/>
        <v>384243.68366666662</v>
      </c>
    </row>
    <row r="16" spans="1:17" ht="36.75" customHeight="1" x14ac:dyDescent="0.2">
      <c r="A16" s="276" t="s">
        <v>524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8"/>
    </row>
    <row r="17" spans="1:15" ht="36.75" customHeight="1" x14ac:dyDescent="0.2">
      <c r="A17" s="227">
        <v>4</v>
      </c>
      <c r="B17" s="229" t="s">
        <v>573</v>
      </c>
      <c r="C17" s="229" t="s">
        <v>439</v>
      </c>
      <c r="D17" s="229" t="s">
        <v>245</v>
      </c>
      <c r="E17" s="230" t="s">
        <v>300</v>
      </c>
      <c r="F17" s="230" t="s">
        <v>19</v>
      </c>
      <c r="G17" s="163">
        <v>33000</v>
      </c>
      <c r="H17" s="163">
        <v>0</v>
      </c>
      <c r="I17" s="163">
        <v>33000</v>
      </c>
      <c r="J17" s="164">
        <f>IF(G17&gt;=Datos!$D$14,(Datos!$D$14*Datos!$C$14),IF(G17&lt;=Datos!$D$14,(G17*Datos!$C$14)))</f>
        <v>947.1</v>
      </c>
      <c r="K17" s="165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64">
        <f>IF(G17&gt;=Datos!$D$15,(Datos!$D$15*Datos!$C$15),IF(G17&lt;=Datos!$D$15,(G17*Datos!$C$15)))</f>
        <v>1003.2</v>
      </c>
      <c r="M17" s="163">
        <v>25</v>
      </c>
      <c r="N17" s="164">
        <f>SUM(J17:M17)</f>
        <v>1975.3000000000002</v>
      </c>
      <c r="O17" s="192">
        <f>+G17-N17</f>
        <v>31024.7</v>
      </c>
    </row>
    <row r="18" spans="1:15" ht="36.75" customHeight="1" x14ac:dyDescent="0.2">
      <c r="A18" s="279" t="s">
        <v>483</v>
      </c>
      <c r="B18" s="280"/>
      <c r="C18" s="237">
        <v>1</v>
      </c>
      <c r="D18" s="238"/>
      <c r="E18" s="239"/>
      <c r="F18" s="240"/>
      <c r="G18" s="214">
        <f>SUM(G17:G17)</f>
        <v>33000</v>
      </c>
      <c r="H18" s="214">
        <f t="shared" ref="H18:O18" si="4">SUM(H17:H17)</f>
        <v>0</v>
      </c>
      <c r="I18" s="214">
        <f t="shared" si="4"/>
        <v>33000</v>
      </c>
      <c r="J18" s="214">
        <f t="shared" si="4"/>
        <v>947.1</v>
      </c>
      <c r="K18" s="214">
        <f t="shared" si="4"/>
        <v>0</v>
      </c>
      <c r="L18" s="214">
        <f t="shared" si="4"/>
        <v>1003.2</v>
      </c>
      <c r="M18" s="214">
        <f t="shared" si="4"/>
        <v>25</v>
      </c>
      <c r="N18" s="214">
        <f t="shared" si="4"/>
        <v>1975.3000000000002</v>
      </c>
      <c r="O18" s="214">
        <f t="shared" si="4"/>
        <v>31024.7</v>
      </c>
    </row>
    <row r="19" spans="1:15" ht="36.75" customHeight="1" x14ac:dyDescent="0.2">
      <c r="A19" s="276" t="s">
        <v>484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8"/>
    </row>
    <row r="20" spans="1:15" ht="36.75" customHeight="1" x14ac:dyDescent="0.2">
      <c r="A20" s="227">
        <v>5</v>
      </c>
      <c r="B20" s="229" t="s">
        <v>198</v>
      </c>
      <c r="C20" s="229" t="s">
        <v>306</v>
      </c>
      <c r="D20" s="229" t="s">
        <v>628</v>
      </c>
      <c r="E20" s="230" t="s">
        <v>300</v>
      </c>
      <c r="F20" s="230" t="s">
        <v>19</v>
      </c>
      <c r="G20" s="163">
        <v>60000</v>
      </c>
      <c r="H20" s="163">
        <v>0</v>
      </c>
      <c r="I20" s="163">
        <f>SUM(G20:H20)</f>
        <v>60000</v>
      </c>
      <c r="J20" s="164">
        <f>IF(G20&gt;=Datos!$D$14,(Datos!$D$14*Datos!$C$14),IF(G20&lt;=Datos!$D$14,(G20*Datos!$C$14)))</f>
        <v>1722</v>
      </c>
      <c r="K20" s="165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64">
        <f>IF(G20&gt;=Datos!$D$15,(Datos!$D$15*Datos!$C$15),IF(G20&lt;=Datos!$D$15,(G20*Datos!$C$15)))</f>
        <v>1824</v>
      </c>
      <c r="M20" s="163">
        <v>25</v>
      </c>
      <c r="N20" s="164">
        <f>SUM(J20:M20)</f>
        <v>7057.6756666666661</v>
      </c>
      <c r="O20" s="192">
        <f>+G20-N20</f>
        <v>52942.324333333338</v>
      </c>
    </row>
    <row r="21" spans="1:15" ht="36.75" customHeight="1" x14ac:dyDescent="0.2">
      <c r="A21" s="227">
        <v>6</v>
      </c>
      <c r="B21" s="241" t="s">
        <v>316</v>
      </c>
      <c r="C21" s="241" t="s">
        <v>439</v>
      </c>
      <c r="D21" s="222" t="s">
        <v>332</v>
      </c>
      <c r="E21" s="242" t="s">
        <v>300</v>
      </c>
      <c r="F21" s="242" t="s">
        <v>19</v>
      </c>
      <c r="G21" s="164">
        <v>145000</v>
      </c>
      <c r="H21" s="164">
        <v>0</v>
      </c>
      <c r="I21" s="164">
        <f>SUM(G21:H21)</f>
        <v>145000</v>
      </c>
      <c r="J21" s="164">
        <f>IF(G21&gt;=Datos!$D$14,(Datos!$D$14*Datos!$C$14),IF(G21&lt;=Datos!$D$14,(G21*Datos!$C$14)))</f>
        <v>4161.5</v>
      </c>
      <c r="K21" s="165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64">
        <f>IF(G21&gt;=Datos!$D$15,(Datos!$D$15*Datos!$C$15),IF(G21&lt;=Datos!$D$15,(G21*Datos!$C$15)))</f>
        <v>4408</v>
      </c>
      <c r="M21" s="164">
        <v>25</v>
      </c>
      <c r="N21" s="164">
        <f>SUM(J21:M21)</f>
        <v>31284.985666666667</v>
      </c>
      <c r="O21" s="192">
        <f>+G21-N21</f>
        <v>113715.01433333333</v>
      </c>
    </row>
    <row r="22" spans="1:15" ht="36.75" customHeight="1" x14ac:dyDescent="0.2">
      <c r="A22" s="279" t="s">
        <v>483</v>
      </c>
      <c r="B22" s="280"/>
      <c r="C22" s="237">
        <v>2</v>
      </c>
      <c r="D22" s="238"/>
      <c r="E22" s="239"/>
      <c r="F22" s="240"/>
      <c r="G22" s="214">
        <f>SUM(G20:G21)</f>
        <v>205000</v>
      </c>
      <c r="H22" s="214">
        <f t="shared" ref="H22:O22" si="5">SUM(H20:H21)</f>
        <v>0</v>
      </c>
      <c r="I22" s="214">
        <f t="shared" si="5"/>
        <v>205000</v>
      </c>
      <c r="J22" s="214">
        <f t="shared" si="5"/>
        <v>5883.5</v>
      </c>
      <c r="K22" s="214">
        <f t="shared" si="5"/>
        <v>26177.161333333333</v>
      </c>
      <c r="L22" s="214">
        <f t="shared" si="5"/>
        <v>6232</v>
      </c>
      <c r="M22" s="214">
        <f t="shared" si="5"/>
        <v>50</v>
      </c>
      <c r="N22" s="214">
        <f t="shared" si="5"/>
        <v>38342.661333333337</v>
      </c>
      <c r="O22" s="214">
        <f t="shared" si="5"/>
        <v>166657.33866666665</v>
      </c>
    </row>
    <row r="23" spans="1:15" ht="36.75" customHeight="1" x14ac:dyDescent="0.2">
      <c r="A23" s="276" t="s">
        <v>530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8"/>
    </row>
    <row r="24" spans="1:15" ht="36.75" customHeight="1" x14ac:dyDescent="0.2">
      <c r="A24" s="227">
        <v>7</v>
      </c>
      <c r="B24" s="241" t="s">
        <v>593</v>
      </c>
      <c r="C24" s="241" t="s">
        <v>439</v>
      </c>
      <c r="D24" s="241" t="s">
        <v>245</v>
      </c>
      <c r="E24" s="230" t="s">
        <v>300</v>
      </c>
      <c r="F24" s="230" t="s">
        <v>19</v>
      </c>
      <c r="G24" s="164">
        <v>33000</v>
      </c>
      <c r="H24" s="164">
        <v>0</v>
      </c>
      <c r="I24" s="163">
        <f t="shared" ref="I24:I26" si="6">SUM(G24:H24)</f>
        <v>33000</v>
      </c>
      <c r="J24" s="164">
        <f>IF(G24&gt;=Datos!$D$14,(Datos!$D$14*Datos!$C$14),IF(G24&lt;=Datos!$D$14,(G24*Datos!$C$14)))</f>
        <v>947.1</v>
      </c>
      <c r="K24" s="165" t="str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0</v>
      </c>
      <c r="L24" s="164">
        <f>IF(G24&gt;=Datos!$D$15,(Datos!$D$15*Datos!$C$15),IF(G24&lt;=Datos!$D$15,(G24*Datos!$C$15)))</f>
        <v>1003.2</v>
      </c>
      <c r="M24" s="164">
        <v>25</v>
      </c>
      <c r="N24" s="164">
        <f t="shared" ref="N24:N26" si="7">SUM(J24:M24)</f>
        <v>1975.3000000000002</v>
      </c>
      <c r="O24" s="243">
        <f t="shared" ref="O24:O26" si="8">+G24-N24</f>
        <v>31024.7</v>
      </c>
    </row>
    <row r="25" spans="1:15" ht="36.75" customHeight="1" x14ac:dyDescent="0.2">
      <c r="A25" s="227">
        <v>8</v>
      </c>
      <c r="B25" s="228" t="s">
        <v>426</v>
      </c>
      <c r="C25" s="229" t="s">
        <v>304</v>
      </c>
      <c r="D25" s="228" t="s">
        <v>258</v>
      </c>
      <c r="E25" s="244" t="s">
        <v>300</v>
      </c>
      <c r="F25" s="244" t="s">
        <v>19</v>
      </c>
      <c r="G25" s="139">
        <v>55000</v>
      </c>
      <c r="H25" s="163">
        <v>0</v>
      </c>
      <c r="I25" s="163">
        <f t="shared" si="6"/>
        <v>55000</v>
      </c>
      <c r="J25" s="164">
        <f>IF(G25&gt;=Datos!$D$14,(Datos!$D$14*Datos!$C$14),IF(G25&lt;=Datos!$D$14,(G25*Datos!$C$14)))</f>
        <v>1578.5</v>
      </c>
      <c r="K25" s="165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2559.6734999999994</v>
      </c>
      <c r="L25" s="164">
        <f>IF(G25&gt;=Datos!$D$15,(Datos!$D$15*Datos!$C$15),IF(G25&lt;=Datos!$D$15,(G25*Datos!$C$15)))</f>
        <v>1672</v>
      </c>
      <c r="M25" s="163">
        <v>25</v>
      </c>
      <c r="N25" s="164">
        <f t="shared" si="7"/>
        <v>5835.173499999999</v>
      </c>
      <c r="O25" s="243">
        <f t="shared" si="8"/>
        <v>49164.826500000003</v>
      </c>
    </row>
    <row r="26" spans="1:15" ht="36.75" customHeight="1" x14ac:dyDescent="0.2">
      <c r="A26" s="227">
        <v>9</v>
      </c>
      <c r="B26" s="241" t="s">
        <v>317</v>
      </c>
      <c r="C26" s="241" t="s">
        <v>305</v>
      </c>
      <c r="D26" s="241" t="s">
        <v>252</v>
      </c>
      <c r="E26" s="242" t="s">
        <v>300</v>
      </c>
      <c r="F26" s="242" t="s">
        <v>301</v>
      </c>
      <c r="G26" s="164">
        <v>37500</v>
      </c>
      <c r="H26" s="164">
        <v>0</v>
      </c>
      <c r="I26" s="163">
        <f t="shared" si="6"/>
        <v>37500</v>
      </c>
      <c r="J26" s="164">
        <f>IF(G26&gt;=Datos!$D$14,(Datos!$D$14*Datos!$C$14),IF(G26&lt;=Datos!$D$14,(G26*Datos!$C$14)))</f>
        <v>1076.25</v>
      </c>
      <c r="K26" s="165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64">
        <f>IF(G26&gt;=Datos!$D$15,(Datos!$D$15*Datos!$C$15),IF(G26&lt;=Datos!$D$15,(G26*Datos!$C$15)))</f>
        <v>1140</v>
      </c>
      <c r="M26" s="164">
        <v>25</v>
      </c>
      <c r="N26" s="164">
        <f t="shared" si="7"/>
        <v>2331.0609999999997</v>
      </c>
      <c r="O26" s="243">
        <f t="shared" si="8"/>
        <v>35168.938999999998</v>
      </c>
    </row>
    <row r="27" spans="1:15" ht="36.75" customHeight="1" x14ac:dyDescent="0.2">
      <c r="A27" s="227">
        <v>10</v>
      </c>
      <c r="B27" s="229" t="s">
        <v>76</v>
      </c>
      <c r="C27" s="229" t="s">
        <v>306</v>
      </c>
      <c r="D27" s="229" t="s">
        <v>249</v>
      </c>
      <c r="E27" s="230" t="s">
        <v>300</v>
      </c>
      <c r="F27" s="230" t="s">
        <v>19</v>
      </c>
      <c r="G27" s="163">
        <v>70000</v>
      </c>
      <c r="H27" s="163">
        <v>0</v>
      </c>
      <c r="I27" s="163">
        <f t="shared" ref="I27:I28" si="9">SUM(G27:H27)</f>
        <v>70000</v>
      </c>
      <c r="J27" s="164">
        <f>IF(G27&gt;=Datos!$D$14,(Datos!$D$14*Datos!$C$14),IF(G27&lt;=Datos!$D$14,(G27*Datos!$C$14)))</f>
        <v>2009</v>
      </c>
      <c r="K27" s="165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5368.4756666666663</v>
      </c>
      <c r="L27" s="164">
        <f>IF(G27&gt;=Datos!$D$15,(Datos!$D$15*Datos!$C$15),IF(G27&lt;=Datos!$D$15,(G27*Datos!$C$15)))</f>
        <v>2128</v>
      </c>
      <c r="M27" s="163">
        <v>3825</v>
      </c>
      <c r="N27" s="164">
        <f t="shared" ref="N27:N28" si="10">SUM(J27:M27)</f>
        <v>13330.475666666665</v>
      </c>
      <c r="O27" s="243">
        <f t="shared" ref="O27:O28" si="11">+G27-N27</f>
        <v>56669.524333333335</v>
      </c>
    </row>
    <row r="28" spans="1:15" ht="36.75" customHeight="1" x14ac:dyDescent="0.2">
      <c r="A28" s="227">
        <v>11</v>
      </c>
      <c r="B28" s="229" t="s">
        <v>75</v>
      </c>
      <c r="C28" s="229" t="s">
        <v>306</v>
      </c>
      <c r="D28" s="229" t="s">
        <v>252</v>
      </c>
      <c r="E28" s="230" t="s">
        <v>300</v>
      </c>
      <c r="F28" s="230" t="s">
        <v>301</v>
      </c>
      <c r="G28" s="163">
        <v>37500</v>
      </c>
      <c r="H28" s="163">
        <v>0</v>
      </c>
      <c r="I28" s="163">
        <f t="shared" si="9"/>
        <v>37500</v>
      </c>
      <c r="J28" s="164">
        <f>IF(G28&gt;=Datos!$D$14,(Datos!$D$14*Datos!$C$14),IF(G28&lt;=Datos!$D$14,(G28*Datos!$C$14)))</f>
        <v>1076.25</v>
      </c>
      <c r="K28" s="165">
        <v>0</v>
      </c>
      <c r="L28" s="164">
        <f>IF(G28&gt;=Datos!$D$15,(Datos!$D$15*Datos!$C$15),IF(G28&lt;=Datos!$D$15,(G28*Datos!$C$15)))</f>
        <v>1140</v>
      </c>
      <c r="M28" s="163">
        <v>9712.75</v>
      </c>
      <c r="N28" s="164">
        <f t="shared" si="10"/>
        <v>11929</v>
      </c>
      <c r="O28" s="243">
        <f t="shared" si="11"/>
        <v>25571</v>
      </c>
    </row>
    <row r="29" spans="1:15" ht="36.75" customHeight="1" x14ac:dyDescent="0.2">
      <c r="A29" s="276" t="s">
        <v>483</v>
      </c>
      <c r="B29" s="277"/>
      <c r="C29" s="234">
        <v>5</v>
      </c>
      <c r="D29" s="245"/>
      <c r="E29" s="246"/>
      <c r="F29" s="247"/>
      <c r="G29" s="214">
        <f>SUM(G24:G28)</f>
        <v>233000</v>
      </c>
      <c r="H29" s="214">
        <f t="shared" ref="H29:O29" si="12">SUM(H24:H28)</f>
        <v>0</v>
      </c>
      <c r="I29" s="214">
        <f t="shared" si="12"/>
        <v>233000</v>
      </c>
      <c r="J29" s="214">
        <f t="shared" si="12"/>
        <v>6687.1</v>
      </c>
      <c r="K29" s="214">
        <f t="shared" si="12"/>
        <v>8017.9601666666658</v>
      </c>
      <c r="L29" s="214">
        <f t="shared" si="12"/>
        <v>7083.2</v>
      </c>
      <c r="M29" s="214">
        <f t="shared" si="12"/>
        <v>13612.75</v>
      </c>
      <c r="N29" s="214">
        <f t="shared" si="12"/>
        <v>35401.01016666666</v>
      </c>
      <c r="O29" s="214">
        <f t="shared" si="12"/>
        <v>197598.98983333335</v>
      </c>
    </row>
    <row r="30" spans="1:15" ht="36.75" customHeight="1" x14ac:dyDescent="0.2">
      <c r="A30" s="276" t="s">
        <v>485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8"/>
    </row>
    <row r="31" spans="1:15" ht="36.75" customHeight="1" x14ac:dyDescent="0.2">
      <c r="A31" s="227">
        <v>12</v>
      </c>
      <c r="B31" s="229" t="s">
        <v>613</v>
      </c>
      <c r="C31" s="229" t="s">
        <v>305</v>
      </c>
      <c r="D31" s="229" t="s">
        <v>245</v>
      </c>
      <c r="E31" s="230" t="s">
        <v>300</v>
      </c>
      <c r="F31" s="230" t="s">
        <v>19</v>
      </c>
      <c r="G31" s="163">
        <v>33000</v>
      </c>
      <c r="H31" s="163">
        <v>0</v>
      </c>
      <c r="I31" s="163">
        <f t="shared" ref="I31:I35" si="13">SUM(G31:H31)</f>
        <v>33000</v>
      </c>
      <c r="J31" s="164">
        <f>IF(G31&gt;=Datos!$D$14,(Datos!$D$14*Datos!$C$14),IF(G31&lt;=Datos!$D$14,(G31*Datos!$C$14)))</f>
        <v>947.1</v>
      </c>
      <c r="K31" s="165">
        <v>0</v>
      </c>
      <c r="L31" s="164">
        <f>IF(G31&gt;=Datos!$D$15,(Datos!$D$15*Datos!$C$15),IF(G31&lt;=Datos!$D$15,(G31*Datos!$C$15)))</f>
        <v>1003.2</v>
      </c>
      <c r="M31" s="163">
        <v>25</v>
      </c>
      <c r="N31" s="163">
        <f t="shared" ref="N31:N40" si="14">SUM(J31:M31)</f>
        <v>1975.3000000000002</v>
      </c>
      <c r="O31" s="192">
        <f t="shared" ref="O31:O40" si="15">+G31-N31</f>
        <v>31024.7</v>
      </c>
    </row>
    <row r="32" spans="1:15" ht="36.75" customHeight="1" x14ac:dyDescent="0.2">
      <c r="A32" s="227">
        <v>13</v>
      </c>
      <c r="B32" s="229" t="s">
        <v>988</v>
      </c>
      <c r="C32" s="229" t="s">
        <v>306</v>
      </c>
      <c r="D32" s="229" t="s">
        <v>245</v>
      </c>
      <c r="E32" s="230" t="s">
        <v>300</v>
      </c>
      <c r="F32" s="230" t="s">
        <v>19</v>
      </c>
      <c r="G32" s="163">
        <v>26000</v>
      </c>
      <c r="H32" s="163">
        <v>0</v>
      </c>
      <c r="I32" s="163">
        <f t="shared" ref="I32" si="16">SUM(G32:H32)</f>
        <v>26000</v>
      </c>
      <c r="J32" s="164">
        <f>IF(G32&gt;=Datos!$D$14,(Datos!$D$14*Datos!$C$14),IF(G32&lt;=Datos!$D$14,(G32*Datos!$C$14)))</f>
        <v>746.2</v>
      </c>
      <c r="K32" s="165">
        <v>0</v>
      </c>
      <c r="L32" s="164">
        <f>IF(G32&gt;=Datos!$D$15,(Datos!$D$15*Datos!$C$15),IF(G32&lt;=Datos!$D$15,(G32*Datos!$C$15)))</f>
        <v>790.4</v>
      </c>
      <c r="M32" s="163">
        <v>25</v>
      </c>
      <c r="N32" s="163">
        <f t="shared" ref="N32" si="17">SUM(J32:M32)</f>
        <v>1561.6</v>
      </c>
      <c r="O32" s="192">
        <f t="shared" ref="O32" si="18">+G32-N32</f>
        <v>24438.400000000001</v>
      </c>
    </row>
    <row r="33" spans="1:15" ht="36.75" customHeight="1" x14ac:dyDescent="0.2">
      <c r="A33" s="227">
        <v>14</v>
      </c>
      <c r="B33" s="229" t="s">
        <v>175</v>
      </c>
      <c r="C33" s="229" t="s">
        <v>306</v>
      </c>
      <c r="D33" s="229" t="s">
        <v>249</v>
      </c>
      <c r="E33" s="230" t="s">
        <v>300</v>
      </c>
      <c r="F33" s="230" t="s">
        <v>19</v>
      </c>
      <c r="G33" s="163">
        <v>70000</v>
      </c>
      <c r="H33" s="163">
        <v>0</v>
      </c>
      <c r="I33" s="163">
        <f t="shared" si="13"/>
        <v>70000</v>
      </c>
      <c r="J33" s="164">
        <f>IF(G33&gt;=Datos!$D$14,(Datos!$D$14*Datos!$C$14),IF(G33&lt;=Datos!$D$14,(G33*Datos!$C$14)))</f>
        <v>2009</v>
      </c>
      <c r="K33" s="165">
        <v>5025.38</v>
      </c>
      <c r="L33" s="164">
        <f>IF(G33&gt;=Datos!$D$15,(Datos!$D$15*Datos!$C$15),IF(G33&lt;=Datos!$D$15,(G33*Datos!$C$15)))</f>
        <v>2128</v>
      </c>
      <c r="M33" s="163">
        <v>5025</v>
      </c>
      <c r="N33" s="163">
        <f t="shared" si="14"/>
        <v>14187.380000000001</v>
      </c>
      <c r="O33" s="192">
        <f t="shared" si="15"/>
        <v>55812.619999999995</v>
      </c>
    </row>
    <row r="34" spans="1:15" ht="36.75" customHeight="1" x14ac:dyDescent="0.2">
      <c r="A34" s="227">
        <v>15</v>
      </c>
      <c r="B34" s="229" t="s">
        <v>214</v>
      </c>
      <c r="C34" s="229" t="s">
        <v>439</v>
      </c>
      <c r="D34" s="229" t="s">
        <v>3</v>
      </c>
      <c r="E34" s="230" t="s">
        <v>300</v>
      </c>
      <c r="F34" s="230" t="s">
        <v>19</v>
      </c>
      <c r="G34" s="163">
        <v>65000</v>
      </c>
      <c r="H34" s="163">
        <v>0</v>
      </c>
      <c r="I34" s="163">
        <f t="shared" si="13"/>
        <v>65000</v>
      </c>
      <c r="J34" s="164">
        <f>IF(G34&gt;=Datos!$D$14,(Datos!$D$14*Datos!$C$14),IF(G34&lt;=Datos!$D$14,(G34*Datos!$C$14)))</f>
        <v>1865.5</v>
      </c>
      <c r="K34" s="165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4427.5756666666657</v>
      </c>
      <c r="L34" s="164">
        <f>IF(G34&gt;=Datos!$D$15,(Datos!$D$15*Datos!$C$15),IF(G34&lt;=Datos!$D$15,(G34*Datos!$C$15)))</f>
        <v>1976</v>
      </c>
      <c r="M34" s="163">
        <v>11141.29</v>
      </c>
      <c r="N34" s="163">
        <f t="shared" si="14"/>
        <v>19410.365666666665</v>
      </c>
      <c r="O34" s="192">
        <f t="shared" si="15"/>
        <v>45589.634333333335</v>
      </c>
    </row>
    <row r="35" spans="1:15" ht="36.75" customHeight="1" x14ac:dyDescent="0.2">
      <c r="A35" s="227">
        <v>16</v>
      </c>
      <c r="B35" s="229" t="s">
        <v>567</v>
      </c>
      <c r="C35" s="229" t="s">
        <v>354</v>
      </c>
      <c r="D35" s="229" t="s">
        <v>250</v>
      </c>
      <c r="E35" s="230" t="s">
        <v>300</v>
      </c>
      <c r="F35" s="230" t="s">
        <v>19</v>
      </c>
      <c r="G35" s="163">
        <v>35000</v>
      </c>
      <c r="H35" s="163">
        <v>0</v>
      </c>
      <c r="I35" s="163">
        <f t="shared" si="13"/>
        <v>35000</v>
      </c>
      <c r="J35" s="164">
        <f>IF(G35&gt;=Datos!$D$14,(Datos!$D$14*Datos!$C$14),IF(G35&lt;=Datos!$D$14,(G35*Datos!$C$14)))</f>
        <v>1004.5</v>
      </c>
      <c r="K35" s="165">
        <v>0</v>
      </c>
      <c r="L35" s="164">
        <f>IF(G35&gt;=Datos!$D$15,(Datos!$D$15*Datos!$C$15),IF(G35&lt;=Datos!$D$15,(G35*Datos!$C$15)))</f>
        <v>1064</v>
      </c>
      <c r="M35" s="163">
        <v>14193.51</v>
      </c>
      <c r="N35" s="163">
        <f t="shared" si="14"/>
        <v>16262.01</v>
      </c>
      <c r="O35" s="192">
        <f t="shared" si="15"/>
        <v>18737.989999999998</v>
      </c>
    </row>
    <row r="36" spans="1:15" s="236" customFormat="1" ht="36.75" customHeight="1" x14ac:dyDescent="0.2">
      <c r="A36" s="276" t="s">
        <v>483</v>
      </c>
      <c r="B36" s="277"/>
      <c r="C36" s="234">
        <v>5</v>
      </c>
      <c r="D36" s="234"/>
      <c r="E36" s="235"/>
      <c r="F36" s="167"/>
      <c r="G36" s="168">
        <f t="shared" ref="G36:O36" si="19">SUM(G31:G35)</f>
        <v>229000</v>
      </c>
      <c r="H36" s="168">
        <f t="shared" si="19"/>
        <v>0</v>
      </c>
      <c r="I36" s="168">
        <f t="shared" si="19"/>
        <v>229000</v>
      </c>
      <c r="J36" s="168">
        <f t="shared" si="19"/>
        <v>6572.3</v>
      </c>
      <c r="K36" s="168">
        <f t="shared" si="19"/>
        <v>9452.9556666666649</v>
      </c>
      <c r="L36" s="168">
        <f t="shared" si="19"/>
        <v>6961.6</v>
      </c>
      <c r="M36" s="168">
        <f t="shared" si="19"/>
        <v>30409.800000000003</v>
      </c>
      <c r="N36" s="168">
        <f t="shared" si="19"/>
        <v>53396.655666666666</v>
      </c>
      <c r="O36" s="168">
        <f t="shared" si="19"/>
        <v>175603.34433333331</v>
      </c>
    </row>
    <row r="37" spans="1:15" ht="36.75" customHeight="1" x14ac:dyDescent="0.2">
      <c r="A37" s="276" t="s">
        <v>486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8"/>
    </row>
    <row r="38" spans="1:15" ht="36.75" customHeight="1" x14ac:dyDescent="0.2">
      <c r="A38" s="227">
        <v>17</v>
      </c>
      <c r="B38" s="229" t="s">
        <v>602</v>
      </c>
      <c r="C38" s="229" t="s">
        <v>305</v>
      </c>
      <c r="D38" s="99" t="s">
        <v>245</v>
      </c>
      <c r="E38" s="230" t="s">
        <v>300</v>
      </c>
      <c r="F38" s="230" t="s">
        <v>301</v>
      </c>
      <c r="G38" s="163">
        <v>33000</v>
      </c>
      <c r="H38" s="163">
        <v>0</v>
      </c>
      <c r="I38" s="163">
        <f t="shared" ref="I38" si="20">SUM(G38:H38)</f>
        <v>33000</v>
      </c>
      <c r="J38" s="164">
        <f>IF(G38&gt;=Datos!$D$14,(Datos!$D$14*Datos!$C$14),IF(G38&lt;=Datos!$D$14,(G38*Datos!$C$14)))</f>
        <v>947.1</v>
      </c>
      <c r="K38" s="165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64">
        <f>IF(G38&gt;=Datos!$D$15,(Datos!$D$15*Datos!$C$15),IF(G38&lt;=Datos!$D$15,(G38*Datos!$C$15)))</f>
        <v>1003.2</v>
      </c>
      <c r="M38" s="163">
        <v>25</v>
      </c>
      <c r="N38" s="163">
        <f t="shared" ref="N38" si="21">SUM(J38:M38)</f>
        <v>1975.3000000000002</v>
      </c>
      <c r="O38" s="192">
        <f t="shared" ref="O38" si="22">+G38-N38</f>
        <v>31024.7</v>
      </c>
    </row>
    <row r="39" spans="1:15" ht="36.75" customHeight="1" x14ac:dyDescent="0.2">
      <c r="A39" s="227">
        <v>18</v>
      </c>
      <c r="B39" s="229" t="s">
        <v>603</v>
      </c>
      <c r="C39" s="229" t="s">
        <v>305</v>
      </c>
      <c r="D39" s="229" t="s">
        <v>245</v>
      </c>
      <c r="E39" s="230" t="s">
        <v>300</v>
      </c>
      <c r="F39" s="230" t="s">
        <v>301</v>
      </c>
      <c r="G39" s="163">
        <v>33000</v>
      </c>
      <c r="H39" s="163">
        <v>0</v>
      </c>
      <c r="I39" s="163">
        <f t="shared" ref="I39:I40" si="23">SUM(G39:H39)</f>
        <v>33000</v>
      </c>
      <c r="J39" s="164">
        <f>IF(G39&gt;=Datos!$D$14,(Datos!$D$14*Datos!$C$14),IF(G39&lt;=Datos!$D$14,(G39*Datos!$C$14)))</f>
        <v>947.1</v>
      </c>
      <c r="K39" s="165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64">
        <f>IF(G39&gt;=Datos!$D$15,(Datos!$D$15*Datos!$C$15),IF(G39&lt;=Datos!$D$15,(G39*Datos!$C$15)))</f>
        <v>1003.2</v>
      </c>
      <c r="M39" s="163">
        <v>25</v>
      </c>
      <c r="N39" s="163">
        <f t="shared" ref="N39" si="24">SUM(J39:M39)</f>
        <v>1975.3000000000002</v>
      </c>
      <c r="O39" s="192">
        <f t="shared" ref="O39" si="25">+G39-N39</f>
        <v>31024.7</v>
      </c>
    </row>
    <row r="40" spans="1:15" ht="36.75" customHeight="1" x14ac:dyDescent="0.2">
      <c r="A40" s="227">
        <v>19</v>
      </c>
      <c r="B40" s="229" t="s">
        <v>185</v>
      </c>
      <c r="C40" s="229" t="s">
        <v>439</v>
      </c>
      <c r="D40" s="99" t="s">
        <v>335</v>
      </c>
      <c r="E40" s="230" t="s">
        <v>300</v>
      </c>
      <c r="F40" s="230" t="s">
        <v>301</v>
      </c>
      <c r="G40" s="163">
        <v>140000</v>
      </c>
      <c r="H40" s="163">
        <v>0</v>
      </c>
      <c r="I40" s="163">
        <f t="shared" si="23"/>
        <v>140000</v>
      </c>
      <c r="J40" s="164">
        <f>IF(G40&gt;=Datos!$D$14,(Datos!$D$14*Datos!$C$14),IF(G40&lt;=Datos!$D$14,(G40*Datos!$C$14)))</f>
        <v>4018</v>
      </c>
      <c r="K40" s="165">
        <v>17014.169999999998</v>
      </c>
      <c r="L40" s="164">
        <f>IF(G40&gt;=Datos!$D$15,(Datos!$D$15*Datos!$C$15),IF(G40&lt;=Datos!$D$15,(G40*Datos!$C$15)))</f>
        <v>4256</v>
      </c>
      <c r="M40" s="163">
        <v>25</v>
      </c>
      <c r="N40" s="163">
        <f t="shared" si="14"/>
        <v>25313.17</v>
      </c>
      <c r="O40" s="192">
        <f t="shared" si="15"/>
        <v>114686.83</v>
      </c>
    </row>
    <row r="41" spans="1:15" s="236" customFormat="1" ht="36.75" customHeight="1" x14ac:dyDescent="0.2">
      <c r="A41" s="276" t="s">
        <v>483</v>
      </c>
      <c r="B41" s="277"/>
      <c r="C41" s="234">
        <v>3</v>
      </c>
      <c r="D41" s="234"/>
      <c r="E41" s="235"/>
      <c r="F41" s="167"/>
      <c r="G41" s="168">
        <f t="shared" ref="G41:O41" si="26">SUM(G38:G40)</f>
        <v>206000</v>
      </c>
      <c r="H41" s="168">
        <f t="shared" si="26"/>
        <v>0</v>
      </c>
      <c r="I41" s="168">
        <f t="shared" si="26"/>
        <v>206000</v>
      </c>
      <c r="J41" s="168">
        <f t="shared" si="26"/>
        <v>5912.2</v>
      </c>
      <c r="K41" s="168">
        <f t="shared" si="26"/>
        <v>17014.169999999998</v>
      </c>
      <c r="L41" s="168">
        <f t="shared" si="26"/>
        <v>6262.4</v>
      </c>
      <c r="M41" s="168">
        <f t="shared" si="26"/>
        <v>75</v>
      </c>
      <c r="N41" s="168">
        <f t="shared" si="26"/>
        <v>29263.769999999997</v>
      </c>
      <c r="O41" s="168">
        <f t="shared" si="26"/>
        <v>176736.23</v>
      </c>
    </row>
    <row r="42" spans="1:15" ht="36.75" customHeight="1" x14ac:dyDescent="0.2">
      <c r="A42" s="276" t="s">
        <v>1055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8"/>
    </row>
    <row r="43" spans="1:15" ht="36.75" customHeight="1" x14ac:dyDescent="0.2">
      <c r="A43" s="227">
        <v>20</v>
      </c>
      <c r="B43" s="229" t="s">
        <v>126</v>
      </c>
      <c r="C43" s="229" t="s">
        <v>306</v>
      </c>
      <c r="D43" s="99" t="s">
        <v>327</v>
      </c>
      <c r="E43" s="230" t="s">
        <v>300</v>
      </c>
      <c r="F43" s="230" t="s">
        <v>301</v>
      </c>
      <c r="G43" s="163">
        <v>45000</v>
      </c>
      <c r="H43" s="163">
        <v>0</v>
      </c>
      <c r="I43" s="163">
        <f t="shared" ref="I43" si="27">SUM(G43:H43)</f>
        <v>45000</v>
      </c>
      <c r="J43" s="164">
        <f>IF(G43&gt;=Datos!$D$14,(Datos!$D$14*Datos!$C$14),IF(G43&lt;=Datos!$D$14,(G43*Datos!$C$14)))</f>
        <v>1291.5</v>
      </c>
      <c r="K43" s="165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1148.3234999999997</v>
      </c>
      <c r="L43" s="164">
        <f>IF(G43&gt;=Datos!$D$15,(Datos!$D$15*Datos!$C$15),IF(G43&lt;=Datos!$D$15,(G43*Datos!$C$15)))</f>
        <v>1368</v>
      </c>
      <c r="M43" s="163">
        <v>25</v>
      </c>
      <c r="N43" s="163">
        <f t="shared" ref="N43:N44" si="28">SUM(J43:M43)</f>
        <v>3832.8234999999995</v>
      </c>
      <c r="O43" s="192">
        <f t="shared" ref="O43:O44" si="29">+G43-N43</f>
        <v>41167.176500000001</v>
      </c>
    </row>
    <row r="44" spans="1:15" ht="36.75" customHeight="1" x14ac:dyDescent="0.2">
      <c r="A44" s="227">
        <v>21</v>
      </c>
      <c r="B44" s="229" t="s">
        <v>122</v>
      </c>
      <c r="C44" s="229" t="s">
        <v>304</v>
      </c>
      <c r="D44" s="99" t="s">
        <v>327</v>
      </c>
      <c r="E44" s="230" t="s">
        <v>300</v>
      </c>
      <c r="F44" s="230" t="s">
        <v>301</v>
      </c>
      <c r="G44" s="163">
        <v>45000</v>
      </c>
      <c r="H44" s="163">
        <v>0</v>
      </c>
      <c r="I44" s="163">
        <f t="shared" ref="I44" si="30">SUM(G44:H44)</f>
        <v>45000</v>
      </c>
      <c r="J44" s="164">
        <f>IF(G44&gt;=Datos!$D$14,(Datos!$D$14*Datos!$C$14),IF(G44&lt;=Datos!$D$14,(G44*Datos!$C$14)))</f>
        <v>1291.5</v>
      </c>
      <c r="K44" s="165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1148.3234999999997</v>
      </c>
      <c r="L44" s="164">
        <f>IF(G44&gt;=Datos!$D$15,(Datos!$D$15*Datos!$C$15),IF(G44&lt;=Datos!$D$15,(G44*Datos!$C$15)))</f>
        <v>1368</v>
      </c>
      <c r="M44" s="163">
        <v>25</v>
      </c>
      <c r="N44" s="163">
        <f t="shared" si="28"/>
        <v>3832.8234999999995</v>
      </c>
      <c r="O44" s="192">
        <f t="shared" si="29"/>
        <v>41167.176500000001</v>
      </c>
    </row>
    <row r="45" spans="1:15" s="236" customFormat="1" ht="36.75" customHeight="1" x14ac:dyDescent="0.2">
      <c r="A45" s="276" t="s">
        <v>483</v>
      </c>
      <c r="B45" s="277"/>
      <c r="C45" s="234">
        <v>2</v>
      </c>
      <c r="D45" s="234"/>
      <c r="E45" s="235"/>
      <c r="F45" s="167"/>
      <c r="G45" s="168">
        <f t="shared" ref="G45:O45" si="31">SUM(G43:G44)</f>
        <v>90000</v>
      </c>
      <c r="H45" s="168">
        <f t="shared" si="31"/>
        <v>0</v>
      </c>
      <c r="I45" s="168">
        <f t="shared" si="31"/>
        <v>90000</v>
      </c>
      <c r="J45" s="168">
        <f t="shared" si="31"/>
        <v>2583</v>
      </c>
      <c r="K45" s="168">
        <f t="shared" si="31"/>
        <v>2296.6469999999995</v>
      </c>
      <c r="L45" s="168">
        <f t="shared" si="31"/>
        <v>2736</v>
      </c>
      <c r="M45" s="168">
        <f t="shared" si="31"/>
        <v>50</v>
      </c>
      <c r="N45" s="168">
        <f t="shared" si="31"/>
        <v>7665.646999999999</v>
      </c>
      <c r="O45" s="168">
        <f t="shared" si="31"/>
        <v>82334.353000000003</v>
      </c>
    </row>
    <row r="46" spans="1:15" ht="36.75" customHeight="1" x14ac:dyDescent="0.2">
      <c r="A46" s="276" t="s">
        <v>627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48"/>
    </row>
    <row r="47" spans="1:15" ht="36.75" customHeight="1" x14ac:dyDescent="0.2">
      <c r="A47" s="227">
        <v>22</v>
      </c>
      <c r="B47" s="229" t="s">
        <v>744</v>
      </c>
      <c r="C47" s="229" t="s">
        <v>354</v>
      </c>
      <c r="D47" s="229" t="s">
        <v>250</v>
      </c>
      <c r="E47" s="230" t="s">
        <v>300</v>
      </c>
      <c r="F47" s="230" t="s">
        <v>19</v>
      </c>
      <c r="G47" s="163">
        <v>35000</v>
      </c>
      <c r="H47" s="163">
        <v>0</v>
      </c>
      <c r="I47" s="163">
        <f t="shared" ref="I47:I53" si="32">SUM(G47:H47)</f>
        <v>35000</v>
      </c>
      <c r="J47" s="164">
        <f>IF(G47&gt;=Datos!$D$14,(Datos!$D$14*Datos!$C$14),IF(G47&lt;=Datos!$D$14,(G47*Datos!$C$14)))</f>
        <v>1004.5</v>
      </c>
      <c r="K47" s="165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64">
        <f>IF(G47&gt;=Datos!$D$15,(Datos!$D$15*Datos!$C$15),IF(G47&lt;=Datos!$D$15,(G47*Datos!$C$15)))</f>
        <v>1064</v>
      </c>
      <c r="M47" s="163">
        <v>5171.38</v>
      </c>
      <c r="N47" s="163">
        <f t="shared" ref="N47:N53" si="33">SUM(J47:M47)</f>
        <v>7239.88</v>
      </c>
      <c r="O47" s="192">
        <f t="shared" ref="O47:O53" si="34">+G47-N47</f>
        <v>27760.12</v>
      </c>
    </row>
    <row r="48" spans="1:15" ht="36.75" customHeight="1" x14ac:dyDescent="0.2">
      <c r="A48" s="227">
        <v>23</v>
      </c>
      <c r="B48" s="229" t="s">
        <v>475</v>
      </c>
      <c r="C48" s="229" t="s">
        <v>354</v>
      </c>
      <c r="D48" s="229" t="s">
        <v>245</v>
      </c>
      <c r="E48" s="230" t="s">
        <v>300</v>
      </c>
      <c r="F48" s="230" t="s">
        <v>301</v>
      </c>
      <c r="G48" s="163">
        <v>26000</v>
      </c>
      <c r="H48" s="163">
        <v>0</v>
      </c>
      <c r="I48" s="163">
        <f t="shared" ref="I48:I52" si="35">SUM(G48:H48)</f>
        <v>26000</v>
      </c>
      <c r="J48" s="164">
        <v>746.2</v>
      </c>
      <c r="K48" s="165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64">
        <v>790.4</v>
      </c>
      <c r="M48" s="163">
        <v>25</v>
      </c>
      <c r="N48" s="163">
        <f t="shared" ref="N48:N52" si="36">SUM(J48:M48)</f>
        <v>1561.6</v>
      </c>
      <c r="O48" s="192">
        <f t="shared" ref="O48:O52" si="37">+G48-N48</f>
        <v>24438.400000000001</v>
      </c>
    </row>
    <row r="49" spans="1:15" ht="36.75" customHeight="1" x14ac:dyDescent="0.2">
      <c r="A49" s="227">
        <v>24</v>
      </c>
      <c r="B49" s="229" t="s">
        <v>577</v>
      </c>
      <c r="C49" s="229" t="s">
        <v>304</v>
      </c>
      <c r="D49" s="229" t="s">
        <v>245</v>
      </c>
      <c r="E49" s="230" t="s">
        <v>300</v>
      </c>
      <c r="F49" s="230" t="s">
        <v>301</v>
      </c>
      <c r="G49" s="163">
        <v>26000</v>
      </c>
      <c r="H49" s="163">
        <v>0</v>
      </c>
      <c r="I49" s="163">
        <f t="shared" si="35"/>
        <v>26000</v>
      </c>
      <c r="J49" s="164">
        <v>746.2</v>
      </c>
      <c r="K49" s="165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64">
        <v>790.4</v>
      </c>
      <c r="M49" s="163">
        <v>25</v>
      </c>
      <c r="N49" s="163">
        <f t="shared" si="36"/>
        <v>1561.6</v>
      </c>
      <c r="O49" s="192">
        <f t="shared" si="37"/>
        <v>24438.400000000001</v>
      </c>
    </row>
    <row r="50" spans="1:15" ht="36.75" customHeight="1" x14ac:dyDescent="0.2">
      <c r="A50" s="227">
        <v>25</v>
      </c>
      <c r="B50" s="229" t="s">
        <v>738</v>
      </c>
      <c r="C50" s="229" t="s">
        <v>439</v>
      </c>
      <c r="D50" s="229" t="s">
        <v>245</v>
      </c>
      <c r="E50" s="230" t="s">
        <v>300</v>
      </c>
      <c r="F50" s="230" t="s">
        <v>301</v>
      </c>
      <c r="G50" s="163">
        <v>35000</v>
      </c>
      <c r="H50" s="163">
        <v>0</v>
      </c>
      <c r="I50" s="163">
        <f t="shared" ref="I50" si="38">SUM(G50:H50)</f>
        <v>35000</v>
      </c>
      <c r="J50" s="164">
        <f>IF(G50&gt;=Datos!$D$14,(Datos!$D$14*Datos!$C$14),IF(G50&lt;=Datos!$D$14,(G50*Datos!$C$14)))</f>
        <v>1004.5</v>
      </c>
      <c r="K50" s="165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64">
        <f>IF(G50&gt;=Datos!$D$15,(Datos!$D$15*Datos!$C$15),IF(G50&lt;=Datos!$D$15,(G50*Datos!$C$15)))</f>
        <v>1064</v>
      </c>
      <c r="M50" s="163">
        <v>25</v>
      </c>
      <c r="N50" s="163">
        <f t="shared" ref="N50" si="39">SUM(J50:M50)</f>
        <v>2093.5</v>
      </c>
      <c r="O50" s="192">
        <f t="shared" ref="O50" si="40">+G50-N50</f>
        <v>32906.5</v>
      </c>
    </row>
    <row r="51" spans="1:15" ht="36.75" customHeight="1" x14ac:dyDescent="0.2">
      <c r="A51" s="227">
        <v>26</v>
      </c>
      <c r="B51" s="229" t="s">
        <v>118</v>
      </c>
      <c r="C51" s="229" t="s">
        <v>304</v>
      </c>
      <c r="D51" s="229" t="s">
        <v>245</v>
      </c>
      <c r="E51" s="230" t="s">
        <v>300</v>
      </c>
      <c r="F51" s="230" t="s">
        <v>301</v>
      </c>
      <c r="G51" s="163">
        <v>33000</v>
      </c>
      <c r="H51" s="163">
        <v>0</v>
      </c>
      <c r="I51" s="163">
        <f t="shared" ref="I51" si="41">SUM(G51:H51)</f>
        <v>33000</v>
      </c>
      <c r="J51" s="164">
        <f>IF(G51&gt;=Datos!$D$14,(Datos!$D$14*Datos!$C$14),IF(G51&lt;=Datos!$D$14,(G51*Datos!$C$14)))</f>
        <v>947.1</v>
      </c>
      <c r="K51" s="165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64">
        <f>IF(G51&gt;=Datos!$D$15,(Datos!$D$15*Datos!$C$15),IF(G51&lt;=Datos!$D$15,(G51*Datos!$C$15)))</f>
        <v>1003.2</v>
      </c>
      <c r="M51" s="163">
        <v>1740.46</v>
      </c>
      <c r="N51" s="163">
        <f t="shared" ref="N51" si="42">SUM(J51:M51)</f>
        <v>3690.76</v>
      </c>
      <c r="O51" s="192">
        <f t="shared" ref="O51" si="43">+G51-N51</f>
        <v>29309.239999999998</v>
      </c>
    </row>
    <row r="52" spans="1:15" ht="36.75" customHeight="1" x14ac:dyDescent="0.2">
      <c r="A52" s="227">
        <v>27</v>
      </c>
      <c r="B52" s="229" t="s">
        <v>107</v>
      </c>
      <c r="C52" s="229" t="s">
        <v>304</v>
      </c>
      <c r="D52" s="229" t="s">
        <v>250</v>
      </c>
      <c r="E52" s="230" t="s">
        <v>300</v>
      </c>
      <c r="F52" s="230" t="s">
        <v>19</v>
      </c>
      <c r="G52" s="163">
        <v>35000</v>
      </c>
      <c r="H52" s="163">
        <v>0</v>
      </c>
      <c r="I52" s="163">
        <f t="shared" si="35"/>
        <v>35000</v>
      </c>
      <c r="J52" s="164">
        <f>IF(G52&gt;=Datos!$D$14,(Datos!$D$14*Datos!$C$14),IF(G52&lt;=Datos!$D$14,(G52*Datos!$C$14)))</f>
        <v>1004.5</v>
      </c>
      <c r="K52" s="165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64">
        <f>IF(G52&gt;=Datos!$D$15,(Datos!$D$15*Datos!$C$15),IF(G52&lt;=Datos!$D$15,(G52*Datos!$C$15)))</f>
        <v>1064</v>
      </c>
      <c r="M52" s="163">
        <v>3455.92</v>
      </c>
      <c r="N52" s="163">
        <f t="shared" si="36"/>
        <v>5524.42</v>
      </c>
      <c r="O52" s="192">
        <f t="shared" si="37"/>
        <v>29475.58</v>
      </c>
    </row>
    <row r="53" spans="1:15" ht="36.75" customHeight="1" x14ac:dyDescent="0.2">
      <c r="A53" s="227">
        <v>28</v>
      </c>
      <c r="B53" s="229" t="s">
        <v>321</v>
      </c>
      <c r="C53" s="229" t="s">
        <v>354</v>
      </c>
      <c r="D53" s="229" t="s">
        <v>449</v>
      </c>
      <c r="E53" s="230" t="s">
        <v>300</v>
      </c>
      <c r="F53" s="230" t="s">
        <v>19</v>
      </c>
      <c r="G53" s="163">
        <v>90000</v>
      </c>
      <c r="H53" s="163">
        <v>0</v>
      </c>
      <c r="I53" s="163">
        <f t="shared" si="32"/>
        <v>90000</v>
      </c>
      <c r="J53" s="164">
        <f>IF(G53&gt;=Datos!$D$14,(Datos!$D$14*Datos!$C$14),IF(G53&lt;=Datos!$D$14,(G53*Datos!$C$14)))</f>
        <v>2583</v>
      </c>
      <c r="K53" s="165">
        <v>9753.1200000000008</v>
      </c>
      <c r="L53" s="164">
        <f>IF(G53&gt;=Datos!$D$15,(Datos!$D$15*Datos!$C$15),IF(G53&lt;=Datos!$D$15,(G53*Datos!$C$15)))</f>
        <v>2736</v>
      </c>
      <c r="M53" s="163">
        <v>25</v>
      </c>
      <c r="N53" s="163">
        <f t="shared" si="33"/>
        <v>15097.12</v>
      </c>
      <c r="O53" s="192">
        <f t="shared" si="34"/>
        <v>74902.880000000005</v>
      </c>
    </row>
    <row r="54" spans="1:15" s="236" customFormat="1" ht="36.75" customHeight="1" x14ac:dyDescent="0.2">
      <c r="A54" s="276" t="s">
        <v>483</v>
      </c>
      <c r="B54" s="277"/>
      <c r="C54" s="234">
        <v>7</v>
      </c>
      <c r="D54" s="234"/>
      <c r="E54" s="235"/>
      <c r="F54" s="167"/>
      <c r="G54" s="168">
        <f t="shared" ref="G54:O54" si="44">SUM(G47:G53)</f>
        <v>280000</v>
      </c>
      <c r="H54" s="168">
        <f t="shared" si="44"/>
        <v>0</v>
      </c>
      <c r="I54" s="168">
        <f t="shared" si="44"/>
        <v>280000</v>
      </c>
      <c r="J54" s="168">
        <f t="shared" si="44"/>
        <v>8036</v>
      </c>
      <c r="K54" s="168">
        <f t="shared" si="44"/>
        <v>9753.1200000000008</v>
      </c>
      <c r="L54" s="168">
        <f t="shared" si="44"/>
        <v>8512</v>
      </c>
      <c r="M54" s="168">
        <f t="shared" si="44"/>
        <v>10467.76</v>
      </c>
      <c r="N54" s="168">
        <f t="shared" si="44"/>
        <v>36768.880000000005</v>
      </c>
      <c r="O54" s="168">
        <f t="shared" si="44"/>
        <v>243231.12</v>
      </c>
    </row>
    <row r="55" spans="1:15" ht="36.75" customHeight="1" x14ac:dyDescent="0.2">
      <c r="A55" s="276" t="s">
        <v>531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48"/>
    </row>
    <row r="56" spans="1:15" ht="36.75" customHeight="1" x14ac:dyDescent="0.2">
      <c r="A56" s="227">
        <v>29</v>
      </c>
      <c r="B56" s="229" t="s">
        <v>718</v>
      </c>
      <c r="C56" s="229" t="s">
        <v>354</v>
      </c>
      <c r="D56" s="229" t="s">
        <v>255</v>
      </c>
      <c r="E56" s="230" t="s">
        <v>300</v>
      </c>
      <c r="F56" s="230" t="s">
        <v>301</v>
      </c>
      <c r="G56" s="163">
        <v>22500</v>
      </c>
      <c r="H56" s="163">
        <v>0</v>
      </c>
      <c r="I56" s="163">
        <f>SUM(G56:H56)</f>
        <v>22500</v>
      </c>
      <c r="J56" s="164">
        <f>IF(G56&gt;=Datos!$D$14,(Datos!$D$14*Datos!$C$14),IF(G56&lt;=Datos!$D$14,(G56*Datos!$C$14)))</f>
        <v>645.75</v>
      </c>
      <c r="K56" s="165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64">
        <f>IF(G56&gt;=Datos!$D$15,(Datos!$D$15*Datos!$C$15),IF(G56&lt;=Datos!$D$15,(G56*Datos!$C$15)))</f>
        <v>684</v>
      </c>
      <c r="M56" s="163">
        <v>25</v>
      </c>
      <c r="N56" s="163">
        <f t="shared" ref="N56" si="45">SUM(J56:M56)</f>
        <v>1354.75</v>
      </c>
      <c r="O56" s="192">
        <f t="shared" ref="O56:O61" si="46">+G56-N56</f>
        <v>21145.25</v>
      </c>
    </row>
    <row r="57" spans="1:15" ht="36.75" customHeight="1" x14ac:dyDescent="0.2">
      <c r="A57" s="227">
        <v>30</v>
      </c>
      <c r="B57" s="229" t="s">
        <v>808</v>
      </c>
      <c r="C57" s="229" t="s">
        <v>439</v>
      </c>
      <c r="D57" s="229" t="s">
        <v>245</v>
      </c>
      <c r="E57" s="230" t="s">
        <v>300</v>
      </c>
      <c r="F57" s="230" t="s">
        <v>19</v>
      </c>
      <c r="G57" s="163">
        <v>26000</v>
      </c>
      <c r="H57" s="163">
        <v>0</v>
      </c>
      <c r="I57" s="163">
        <f t="shared" ref="I57:I61" si="47">SUM(G57:H57)</f>
        <v>26000</v>
      </c>
      <c r="J57" s="164">
        <f>IF(G57&gt;=Datos!$D$14,(Datos!$D$14*Datos!$C$14),IF(G57&lt;=Datos!$D$14,(G57*Datos!$C$14)))</f>
        <v>746.2</v>
      </c>
      <c r="K57" s="165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64">
        <f>IF(G57&gt;=Datos!$D$15,(Datos!$D$15*Datos!$C$15),IF(G57&lt;=Datos!$D$15,(G57*Datos!$C$15)))</f>
        <v>790.4</v>
      </c>
      <c r="M57" s="163">
        <v>25</v>
      </c>
      <c r="N57" s="163">
        <f t="shared" ref="N57:N59" si="48">SUM(J57:M57)</f>
        <v>1561.6</v>
      </c>
      <c r="O57" s="192">
        <f t="shared" ref="O57:O59" si="49">+G57-N57</f>
        <v>24438.400000000001</v>
      </c>
    </row>
    <row r="58" spans="1:15" ht="36.75" customHeight="1" x14ac:dyDescent="0.2">
      <c r="A58" s="227">
        <v>31</v>
      </c>
      <c r="B58" s="229" t="s">
        <v>989</v>
      </c>
      <c r="C58" s="229" t="s">
        <v>306</v>
      </c>
      <c r="D58" s="229" t="s">
        <v>255</v>
      </c>
      <c r="E58" s="230" t="s">
        <v>300</v>
      </c>
      <c r="F58" s="230" t="s">
        <v>301</v>
      </c>
      <c r="G58" s="163">
        <v>20000</v>
      </c>
      <c r="H58" s="163">
        <v>0</v>
      </c>
      <c r="I58" s="163">
        <f t="shared" ref="I58" si="50">SUM(G58:H58)</f>
        <v>20000</v>
      </c>
      <c r="J58" s="164">
        <f>IF(G58&gt;=Datos!$D$14,(Datos!$D$14*Datos!$C$14),IF(G58&lt;=Datos!$D$14,(G58*Datos!$C$14)))</f>
        <v>574</v>
      </c>
      <c r="K58" s="165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64">
        <f>IF(G58&gt;=Datos!$D$15,(Datos!$D$15*Datos!$C$15),IF(G58&lt;=Datos!$D$15,(G58*Datos!$C$15)))</f>
        <v>608</v>
      </c>
      <c r="M58" s="163">
        <v>25</v>
      </c>
      <c r="N58" s="163">
        <f t="shared" ref="N58" si="51">SUM(J58:M58)</f>
        <v>1207</v>
      </c>
      <c r="O58" s="192">
        <f t="shared" ref="O58" si="52">+G58-N58</f>
        <v>18793</v>
      </c>
    </row>
    <row r="59" spans="1:15" ht="36.75" customHeight="1" x14ac:dyDescent="0.2">
      <c r="A59" s="227">
        <v>32</v>
      </c>
      <c r="B59" s="229" t="s">
        <v>121</v>
      </c>
      <c r="C59" s="229" t="s">
        <v>304</v>
      </c>
      <c r="D59" s="229" t="s">
        <v>255</v>
      </c>
      <c r="E59" s="230" t="s">
        <v>300</v>
      </c>
      <c r="F59" s="230" t="s">
        <v>301</v>
      </c>
      <c r="G59" s="163">
        <v>22500</v>
      </c>
      <c r="H59" s="163">
        <v>0</v>
      </c>
      <c r="I59" s="163">
        <f t="shared" ref="I59" si="53">SUM(G59:H59)</f>
        <v>22500</v>
      </c>
      <c r="J59" s="164">
        <f>IF(G59&gt;=Datos!$D$14,(Datos!$D$14*Datos!$C$14),IF(G59&lt;=Datos!$D$14,(G59*Datos!$C$14)))</f>
        <v>645.75</v>
      </c>
      <c r="K59" s="165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64">
        <f>IF(G59&gt;=Datos!$D$15,(Datos!$D$15*Datos!$C$15),IF(G59&lt;=Datos!$D$15,(G59*Datos!$C$15)))</f>
        <v>684</v>
      </c>
      <c r="M59" s="163">
        <v>25</v>
      </c>
      <c r="N59" s="163">
        <f t="shared" si="48"/>
        <v>1354.75</v>
      </c>
      <c r="O59" s="192">
        <f t="shared" si="49"/>
        <v>21145.25</v>
      </c>
    </row>
    <row r="60" spans="1:15" ht="36.75" customHeight="1" x14ac:dyDescent="0.2">
      <c r="A60" s="227">
        <v>33</v>
      </c>
      <c r="B60" s="229" t="s">
        <v>296</v>
      </c>
      <c r="C60" s="229" t="s">
        <v>305</v>
      </c>
      <c r="D60" s="229" t="s">
        <v>255</v>
      </c>
      <c r="E60" s="230" t="s">
        <v>300</v>
      </c>
      <c r="F60" s="230" t="s">
        <v>301</v>
      </c>
      <c r="G60" s="163">
        <v>22500</v>
      </c>
      <c r="H60" s="163">
        <v>0</v>
      </c>
      <c r="I60" s="163">
        <f t="shared" si="47"/>
        <v>22500</v>
      </c>
      <c r="J60" s="164">
        <f>IF(G60&gt;=Datos!$D$14,(Datos!$D$14*Datos!$C$14),IF(G60&lt;=Datos!$D$14,(G60*Datos!$C$14)))</f>
        <v>645.75</v>
      </c>
      <c r="K60" s="165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64">
        <f>IF(G60&gt;=Datos!$D$15,(Datos!$D$15*Datos!$C$15),IF(G60&lt;=Datos!$D$15,(G60*Datos!$C$15)))</f>
        <v>684</v>
      </c>
      <c r="M60" s="163">
        <v>25</v>
      </c>
      <c r="N60" s="163">
        <f t="shared" ref="N60:N61" si="54">SUM(J60:M60)</f>
        <v>1354.75</v>
      </c>
      <c r="O60" s="192">
        <f t="shared" si="46"/>
        <v>21145.25</v>
      </c>
    </row>
    <row r="61" spans="1:15" ht="36.75" customHeight="1" x14ac:dyDescent="0.2">
      <c r="A61" s="227">
        <v>34</v>
      </c>
      <c r="B61" s="229" t="s">
        <v>481</v>
      </c>
      <c r="C61" s="229" t="s">
        <v>304</v>
      </c>
      <c r="D61" s="229" t="s">
        <v>245</v>
      </c>
      <c r="E61" s="230" t="s">
        <v>300</v>
      </c>
      <c r="F61" s="230" t="s">
        <v>19</v>
      </c>
      <c r="G61" s="163">
        <v>35000</v>
      </c>
      <c r="H61" s="163">
        <v>0</v>
      </c>
      <c r="I61" s="163">
        <f t="shared" si="47"/>
        <v>35000</v>
      </c>
      <c r="J61" s="164">
        <f>IF(G61&gt;=Datos!$D$14,(Datos!$D$14*Datos!$C$14),IF(G61&lt;=Datos!$D$14,(G61*Datos!$C$14)))</f>
        <v>1004.5</v>
      </c>
      <c r="K61" s="165" t="str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0</v>
      </c>
      <c r="L61" s="164">
        <f>IF(G61&gt;=Datos!$D$15,(Datos!$D$15*Datos!$C$15),IF(G61&lt;=Datos!$D$15,(G61*Datos!$C$15)))</f>
        <v>1064</v>
      </c>
      <c r="M61" s="163">
        <v>25</v>
      </c>
      <c r="N61" s="163">
        <f t="shared" si="54"/>
        <v>2093.5</v>
      </c>
      <c r="O61" s="192">
        <f t="shared" si="46"/>
        <v>32906.5</v>
      </c>
    </row>
    <row r="62" spans="1:15" s="236" customFormat="1" ht="36.75" customHeight="1" x14ac:dyDescent="0.2">
      <c r="A62" s="276" t="s">
        <v>483</v>
      </c>
      <c r="B62" s="277"/>
      <c r="C62" s="234">
        <v>6</v>
      </c>
      <c r="D62" s="234"/>
      <c r="E62" s="235"/>
      <c r="F62" s="167"/>
      <c r="G62" s="168">
        <f t="shared" ref="G62:O62" si="55">SUM(G56:G61)</f>
        <v>148500</v>
      </c>
      <c r="H62" s="168">
        <f t="shared" si="55"/>
        <v>0</v>
      </c>
      <c r="I62" s="168">
        <f t="shared" si="55"/>
        <v>148500</v>
      </c>
      <c r="J62" s="168">
        <f t="shared" si="55"/>
        <v>4261.95</v>
      </c>
      <c r="K62" s="168">
        <f t="shared" si="55"/>
        <v>0</v>
      </c>
      <c r="L62" s="168">
        <f t="shared" si="55"/>
        <v>4514.3999999999996</v>
      </c>
      <c r="M62" s="168">
        <f t="shared" si="55"/>
        <v>150</v>
      </c>
      <c r="N62" s="168">
        <f t="shared" si="55"/>
        <v>8926.35</v>
      </c>
      <c r="O62" s="168">
        <f t="shared" si="55"/>
        <v>139573.65</v>
      </c>
    </row>
    <row r="63" spans="1:15" ht="36.75" customHeight="1" x14ac:dyDescent="0.2">
      <c r="A63" s="276" t="s">
        <v>533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48"/>
    </row>
    <row r="64" spans="1:15" ht="36.75" customHeight="1" x14ac:dyDescent="0.2">
      <c r="A64" s="227">
        <v>35</v>
      </c>
      <c r="B64" s="229" t="s">
        <v>809</v>
      </c>
      <c r="C64" s="229" t="s">
        <v>439</v>
      </c>
      <c r="D64" s="138" t="s">
        <v>605</v>
      </c>
      <c r="E64" s="230" t="s">
        <v>300</v>
      </c>
      <c r="F64" s="230" t="s">
        <v>19</v>
      </c>
      <c r="G64" s="163">
        <v>65000</v>
      </c>
      <c r="H64" s="163">
        <v>0</v>
      </c>
      <c r="I64" s="163">
        <f t="shared" ref="I64:I66" si="56">SUM(G64:H64)</f>
        <v>65000</v>
      </c>
      <c r="J64" s="164">
        <f>IF(G64&gt;=Datos!$D$14,(Datos!$D$14*Datos!$C$14),IF(G64&lt;=Datos!$D$14,(G64*Datos!$C$14)))</f>
        <v>1865.5</v>
      </c>
      <c r="K64" s="165">
        <v>0</v>
      </c>
      <c r="L64" s="164">
        <f>IF(G64&gt;=Datos!$D$15,(Datos!$D$15*Datos!$C$15),IF(G64&lt;=Datos!$D$15,(G64*Datos!$C$15)))</f>
        <v>1976</v>
      </c>
      <c r="M64" s="163">
        <v>25</v>
      </c>
      <c r="N64" s="163">
        <f t="shared" ref="N64:N65" si="57">SUM(J64:M64)</f>
        <v>3866.5</v>
      </c>
      <c r="O64" s="192">
        <f t="shared" ref="O64:O65" si="58">+G64-N64</f>
        <v>61133.5</v>
      </c>
    </row>
    <row r="65" spans="1:15" ht="36.75" customHeight="1" x14ac:dyDescent="0.2">
      <c r="A65" s="227">
        <v>36</v>
      </c>
      <c r="B65" s="229" t="s">
        <v>604</v>
      </c>
      <c r="C65" s="229" t="s">
        <v>439</v>
      </c>
      <c r="D65" s="138" t="s">
        <v>605</v>
      </c>
      <c r="E65" s="230" t="s">
        <v>300</v>
      </c>
      <c r="F65" s="230" t="s">
        <v>19</v>
      </c>
      <c r="G65" s="163">
        <v>75000</v>
      </c>
      <c r="H65" s="163">
        <v>0</v>
      </c>
      <c r="I65" s="163">
        <f t="shared" ref="I65" si="59">SUM(G65:H65)</f>
        <v>75000</v>
      </c>
      <c r="J65" s="164">
        <f>IF(G65&gt;=Datos!$D$14,(Datos!$D$14*Datos!$C$14),IF(G65&lt;=Datos!$D$14,(G65*Datos!$C$14)))</f>
        <v>2152.5</v>
      </c>
      <c r="K65" s="165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6309.3756666666668</v>
      </c>
      <c r="L65" s="164">
        <f>IF(G65&gt;=Datos!$D$15,(Datos!$D$15*Datos!$C$15),IF(G65&lt;=Datos!$D$15,(G65*Datos!$C$15)))</f>
        <v>2280</v>
      </c>
      <c r="M65" s="163">
        <v>25</v>
      </c>
      <c r="N65" s="163">
        <f t="shared" si="57"/>
        <v>10766.875666666667</v>
      </c>
      <c r="O65" s="192">
        <f t="shared" si="58"/>
        <v>64233.124333333333</v>
      </c>
    </row>
    <row r="66" spans="1:15" ht="36.75" customHeight="1" x14ac:dyDescent="0.2">
      <c r="A66" s="227">
        <v>37</v>
      </c>
      <c r="B66" s="229" t="s">
        <v>201</v>
      </c>
      <c r="C66" s="229" t="s">
        <v>439</v>
      </c>
      <c r="D66" s="138" t="s">
        <v>605</v>
      </c>
      <c r="E66" s="230" t="s">
        <v>300</v>
      </c>
      <c r="F66" s="230" t="s">
        <v>19</v>
      </c>
      <c r="G66" s="163">
        <v>70000</v>
      </c>
      <c r="H66" s="163">
        <v>0</v>
      </c>
      <c r="I66" s="163">
        <f t="shared" si="56"/>
        <v>70000</v>
      </c>
      <c r="J66" s="164">
        <f>IF(G66&gt;=Datos!$D$14,(Datos!$D$14*Datos!$C$14),IF(G66&lt;=Datos!$D$14,(G66*Datos!$C$14)))</f>
        <v>2009</v>
      </c>
      <c r="K66" s="165">
        <v>5025.38</v>
      </c>
      <c r="L66" s="164">
        <f>IF(G66&gt;=Datos!$D$15,(Datos!$D$15*Datos!$C$15),IF(G66&lt;=Datos!$D$15,(G66*Datos!$C$15)))</f>
        <v>2128</v>
      </c>
      <c r="M66" s="163">
        <v>1740.46</v>
      </c>
      <c r="N66" s="163">
        <f t="shared" ref="N66" si="60">SUM(J66:M66)</f>
        <v>10902.84</v>
      </c>
      <c r="O66" s="192">
        <f t="shared" ref="O66" si="61">+G66-N66</f>
        <v>59097.16</v>
      </c>
    </row>
    <row r="67" spans="1:15" s="236" customFormat="1" ht="36.75" customHeight="1" x14ac:dyDescent="0.2">
      <c r="A67" s="276" t="s">
        <v>483</v>
      </c>
      <c r="B67" s="277"/>
      <c r="C67" s="234">
        <v>3</v>
      </c>
      <c r="D67" s="234"/>
      <c r="E67" s="235"/>
      <c r="F67" s="167"/>
      <c r="G67" s="168">
        <f t="shared" ref="G67:O67" si="62">SUM(G64:G66)</f>
        <v>210000</v>
      </c>
      <c r="H67" s="168">
        <f t="shared" si="62"/>
        <v>0</v>
      </c>
      <c r="I67" s="168">
        <f t="shared" si="62"/>
        <v>210000</v>
      </c>
      <c r="J67" s="168">
        <f t="shared" si="62"/>
        <v>6027</v>
      </c>
      <c r="K67" s="168">
        <f t="shared" si="62"/>
        <v>11334.755666666668</v>
      </c>
      <c r="L67" s="168">
        <f t="shared" si="62"/>
        <v>6384</v>
      </c>
      <c r="M67" s="168">
        <f t="shared" si="62"/>
        <v>1790.46</v>
      </c>
      <c r="N67" s="168">
        <f t="shared" si="62"/>
        <v>25536.215666666667</v>
      </c>
      <c r="O67" s="168">
        <f t="shared" si="62"/>
        <v>184463.78433333334</v>
      </c>
    </row>
    <row r="68" spans="1:15" ht="36.75" customHeight="1" x14ac:dyDescent="0.2">
      <c r="A68" s="276" t="s">
        <v>535</v>
      </c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48"/>
    </row>
    <row r="69" spans="1:15" ht="36.75" customHeight="1" x14ac:dyDescent="0.2">
      <c r="A69" s="227">
        <v>38</v>
      </c>
      <c r="B69" s="229" t="s">
        <v>614</v>
      </c>
      <c r="C69" s="229" t="s">
        <v>354</v>
      </c>
      <c r="D69" s="229" t="s">
        <v>4</v>
      </c>
      <c r="E69" s="230" t="s">
        <v>300</v>
      </c>
      <c r="F69" s="230" t="s">
        <v>19</v>
      </c>
      <c r="G69" s="163">
        <v>21500</v>
      </c>
      <c r="H69" s="163">
        <v>0</v>
      </c>
      <c r="I69" s="163">
        <f t="shared" ref="I69:I130" si="63">SUM(G69:H69)</f>
        <v>21500</v>
      </c>
      <c r="J69" s="164">
        <f>IF(G69&gt;=Datos!$D$14,(Datos!$D$14*Datos!$C$14),IF(G69&lt;=Datos!$D$14,(G69*Datos!$C$14)))</f>
        <v>617.04999999999995</v>
      </c>
      <c r="K69" s="165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64">
        <f>IF(G69&gt;=Datos!$D$15,(Datos!$D$15*Datos!$C$15),IF(G69&lt;=Datos!$D$15,(G69*Datos!$C$15)))</f>
        <v>653.6</v>
      </c>
      <c r="M69" s="163">
        <v>25</v>
      </c>
      <c r="N69" s="163">
        <f t="shared" ref="N69" si="64">SUM(J69:M69)</f>
        <v>1295.6500000000001</v>
      </c>
      <c r="O69" s="192">
        <f t="shared" ref="O69" si="65">+G69-N69</f>
        <v>20204.349999999999</v>
      </c>
    </row>
    <row r="70" spans="1:15" ht="36.75" customHeight="1" x14ac:dyDescent="0.2">
      <c r="A70" s="227">
        <v>39</v>
      </c>
      <c r="B70" s="229" t="s">
        <v>615</v>
      </c>
      <c r="C70" s="229" t="s">
        <v>354</v>
      </c>
      <c r="D70" s="229" t="s">
        <v>4</v>
      </c>
      <c r="E70" s="230" t="s">
        <v>300</v>
      </c>
      <c r="F70" s="230" t="s">
        <v>19</v>
      </c>
      <c r="G70" s="163">
        <v>21500</v>
      </c>
      <c r="H70" s="163">
        <v>0</v>
      </c>
      <c r="I70" s="163">
        <f t="shared" si="63"/>
        <v>21500</v>
      </c>
      <c r="J70" s="164">
        <f>IF(G70&gt;=Datos!$D$14,(Datos!$D$14*Datos!$C$14),IF(G70&lt;=Datos!$D$14,(G70*Datos!$C$14)))</f>
        <v>617.04999999999995</v>
      </c>
      <c r="K70" s="165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64">
        <f>IF(G70&gt;=Datos!$D$15,(Datos!$D$15*Datos!$C$15),IF(G70&lt;=Datos!$D$15,(G70*Datos!$C$15)))</f>
        <v>653.6</v>
      </c>
      <c r="M70" s="163">
        <v>25</v>
      </c>
      <c r="N70" s="163">
        <f t="shared" ref="N70:N72" si="66">SUM(J70:M70)</f>
        <v>1295.6500000000001</v>
      </c>
      <c r="O70" s="192">
        <f t="shared" ref="O70:O72" si="67">+G70-N70</f>
        <v>20204.349999999999</v>
      </c>
    </row>
    <row r="71" spans="1:15" ht="36.75" customHeight="1" x14ac:dyDescent="0.2">
      <c r="A71" s="227">
        <v>40</v>
      </c>
      <c r="B71" s="229" t="s">
        <v>616</v>
      </c>
      <c r="C71" s="229" t="s">
        <v>354</v>
      </c>
      <c r="D71" s="229" t="s">
        <v>617</v>
      </c>
      <c r="E71" s="230" t="s">
        <v>300</v>
      </c>
      <c r="F71" s="230" t="s">
        <v>19</v>
      </c>
      <c r="G71" s="163">
        <v>26000</v>
      </c>
      <c r="H71" s="163">
        <v>0</v>
      </c>
      <c r="I71" s="163">
        <f t="shared" si="63"/>
        <v>26000</v>
      </c>
      <c r="J71" s="164">
        <f>IF(G71&gt;=Datos!$D$14,(Datos!$D$14*Datos!$C$14),IF(G71&lt;=Datos!$D$14,(G71*Datos!$C$14)))</f>
        <v>746.2</v>
      </c>
      <c r="K71" s="165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64">
        <f>IF(G71&gt;=Datos!$D$15,(Datos!$D$15*Datos!$C$15),IF(G71&lt;=Datos!$D$15,(G71*Datos!$C$15)))</f>
        <v>790.4</v>
      </c>
      <c r="M71" s="163">
        <v>25</v>
      </c>
      <c r="N71" s="163">
        <f t="shared" si="66"/>
        <v>1561.6</v>
      </c>
      <c r="O71" s="192">
        <f t="shared" si="67"/>
        <v>24438.400000000001</v>
      </c>
    </row>
    <row r="72" spans="1:15" ht="36.75" customHeight="1" x14ac:dyDescent="0.2">
      <c r="A72" s="227">
        <v>41</v>
      </c>
      <c r="B72" s="229" t="s">
        <v>618</v>
      </c>
      <c r="C72" s="229" t="s">
        <v>354</v>
      </c>
      <c r="D72" s="229" t="s">
        <v>4</v>
      </c>
      <c r="E72" s="230" t="s">
        <v>300</v>
      </c>
      <c r="F72" s="230" t="s">
        <v>301</v>
      </c>
      <c r="G72" s="163">
        <v>21500</v>
      </c>
      <c r="H72" s="163">
        <v>0</v>
      </c>
      <c r="I72" s="163">
        <f t="shared" si="63"/>
        <v>21500</v>
      </c>
      <c r="J72" s="164">
        <f>IF(G72&gt;=Datos!$D$14,(Datos!$D$14*Datos!$C$14),IF(G72&lt;=Datos!$D$14,(G72*Datos!$C$14)))</f>
        <v>617.04999999999995</v>
      </c>
      <c r="K72" s="165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64">
        <f>IF(G72&gt;=Datos!$D$15,(Datos!$D$15*Datos!$C$15),IF(G72&lt;=Datos!$D$15,(G72*Datos!$C$15)))</f>
        <v>653.6</v>
      </c>
      <c r="M72" s="163">
        <v>25</v>
      </c>
      <c r="N72" s="163">
        <f t="shared" si="66"/>
        <v>1295.6500000000001</v>
      </c>
      <c r="O72" s="192">
        <f t="shared" si="67"/>
        <v>20204.349999999999</v>
      </c>
    </row>
    <row r="73" spans="1:15" ht="36.75" customHeight="1" x14ac:dyDescent="0.2">
      <c r="A73" s="227">
        <v>42</v>
      </c>
      <c r="B73" s="229" t="s">
        <v>619</v>
      </c>
      <c r="C73" s="229" t="s">
        <v>305</v>
      </c>
      <c r="D73" s="229" t="s">
        <v>4</v>
      </c>
      <c r="E73" s="230" t="s">
        <v>300</v>
      </c>
      <c r="F73" s="230" t="s">
        <v>19</v>
      </c>
      <c r="G73" s="163">
        <v>21500</v>
      </c>
      <c r="H73" s="163">
        <v>0</v>
      </c>
      <c r="I73" s="163">
        <f t="shared" si="63"/>
        <v>21500</v>
      </c>
      <c r="J73" s="164">
        <f>IF(G73&gt;=Datos!$D$14,(Datos!$D$14*Datos!$C$14),IF(G73&lt;=Datos!$D$14,(G73*Datos!$C$14)))</f>
        <v>617.04999999999995</v>
      </c>
      <c r="K73" s="165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64">
        <f>IF(G73&gt;=Datos!$D$15,(Datos!$D$15*Datos!$C$15),IF(G73&lt;=Datos!$D$15,(G73*Datos!$C$15)))</f>
        <v>653.6</v>
      </c>
      <c r="M73" s="163">
        <v>25</v>
      </c>
      <c r="N73" s="163">
        <f t="shared" ref="N73" si="68">SUM(J73:M73)</f>
        <v>1295.6500000000001</v>
      </c>
      <c r="O73" s="192">
        <f t="shared" ref="O73" si="69">+G73-N73</f>
        <v>20204.349999999999</v>
      </c>
    </row>
    <row r="74" spans="1:15" ht="36.75" customHeight="1" x14ac:dyDescent="0.2">
      <c r="A74" s="227">
        <v>43</v>
      </c>
      <c r="B74" s="229" t="s">
        <v>719</v>
      </c>
      <c r="C74" s="229" t="s">
        <v>354</v>
      </c>
      <c r="D74" s="229" t="s">
        <v>4</v>
      </c>
      <c r="E74" s="230" t="s">
        <v>300</v>
      </c>
      <c r="F74" s="230" t="s">
        <v>19</v>
      </c>
      <c r="G74" s="163">
        <v>21500</v>
      </c>
      <c r="H74" s="163">
        <v>0</v>
      </c>
      <c r="I74" s="163">
        <f t="shared" si="63"/>
        <v>21500</v>
      </c>
      <c r="J74" s="164">
        <f>IF(G74&gt;=Datos!$D$14,(Datos!$D$14*Datos!$C$14),IF(G74&lt;=Datos!$D$14,(G74*Datos!$C$14)))</f>
        <v>617.04999999999995</v>
      </c>
      <c r="K74" s="165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64">
        <f>IF(G74&gt;=Datos!$D$15,(Datos!$D$15*Datos!$C$15),IF(G74&lt;=Datos!$D$15,(G74*Datos!$C$15)))</f>
        <v>653.6</v>
      </c>
      <c r="M74" s="163">
        <v>25</v>
      </c>
      <c r="N74" s="163">
        <f t="shared" ref="N74:N135" si="70">SUM(J74:M74)</f>
        <v>1295.6500000000001</v>
      </c>
      <c r="O74" s="192">
        <f t="shared" ref="O74:O135" si="71">+G74-N74</f>
        <v>20204.349999999999</v>
      </c>
    </row>
    <row r="75" spans="1:15" ht="36.75" customHeight="1" x14ac:dyDescent="0.2">
      <c r="A75" s="227">
        <v>44</v>
      </c>
      <c r="B75" s="229" t="s">
        <v>720</v>
      </c>
      <c r="C75" s="229" t="s">
        <v>354</v>
      </c>
      <c r="D75" s="229" t="s">
        <v>4</v>
      </c>
      <c r="E75" s="230" t="s">
        <v>300</v>
      </c>
      <c r="F75" s="230" t="s">
        <v>19</v>
      </c>
      <c r="G75" s="163">
        <v>21500</v>
      </c>
      <c r="H75" s="163">
        <v>0</v>
      </c>
      <c r="I75" s="163">
        <f t="shared" si="63"/>
        <v>21500</v>
      </c>
      <c r="J75" s="164">
        <f>IF(G75&gt;=Datos!$D$14,(Datos!$D$14*Datos!$C$14),IF(G75&lt;=Datos!$D$14,(G75*Datos!$C$14)))</f>
        <v>617.04999999999995</v>
      </c>
      <c r="K75" s="165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64">
        <f>IF(G75&gt;=Datos!$D$15,(Datos!$D$15*Datos!$C$15),IF(G75&lt;=Datos!$D$15,(G75*Datos!$C$15)))</f>
        <v>653.6</v>
      </c>
      <c r="M75" s="163">
        <v>25</v>
      </c>
      <c r="N75" s="163">
        <f t="shared" si="70"/>
        <v>1295.6500000000001</v>
      </c>
      <c r="O75" s="192">
        <f t="shared" si="71"/>
        <v>20204.349999999999</v>
      </c>
    </row>
    <row r="76" spans="1:15" ht="36.75" customHeight="1" x14ac:dyDescent="0.2">
      <c r="A76" s="227">
        <v>45</v>
      </c>
      <c r="B76" s="229" t="s">
        <v>721</v>
      </c>
      <c r="C76" s="229" t="s">
        <v>354</v>
      </c>
      <c r="D76" s="229" t="s">
        <v>4</v>
      </c>
      <c r="E76" s="230" t="s">
        <v>300</v>
      </c>
      <c r="F76" s="230" t="s">
        <v>19</v>
      </c>
      <c r="G76" s="163">
        <v>21500</v>
      </c>
      <c r="H76" s="163">
        <v>0</v>
      </c>
      <c r="I76" s="163">
        <f t="shared" si="63"/>
        <v>21500</v>
      </c>
      <c r="J76" s="164">
        <f>IF(G76&gt;=Datos!$D$14,(Datos!$D$14*Datos!$C$14),IF(G76&lt;=Datos!$D$14,(G76*Datos!$C$14)))</f>
        <v>617.04999999999995</v>
      </c>
      <c r="K76" s="165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64">
        <f>IF(G76&gt;=Datos!$D$15,(Datos!$D$15*Datos!$C$15),IF(G76&lt;=Datos!$D$15,(G76*Datos!$C$15)))</f>
        <v>653.6</v>
      </c>
      <c r="M76" s="163">
        <v>25</v>
      </c>
      <c r="N76" s="163">
        <f t="shared" si="70"/>
        <v>1295.6500000000001</v>
      </c>
      <c r="O76" s="192">
        <f t="shared" si="71"/>
        <v>20204.349999999999</v>
      </c>
    </row>
    <row r="77" spans="1:15" ht="36.75" customHeight="1" x14ac:dyDescent="0.2">
      <c r="A77" s="227">
        <v>46</v>
      </c>
      <c r="B77" s="229" t="s">
        <v>810</v>
      </c>
      <c r="C77" s="229" t="s">
        <v>354</v>
      </c>
      <c r="D77" s="229" t="s">
        <v>4</v>
      </c>
      <c r="E77" s="230" t="s">
        <v>300</v>
      </c>
      <c r="F77" s="230" t="s">
        <v>19</v>
      </c>
      <c r="G77" s="163">
        <v>21500</v>
      </c>
      <c r="H77" s="163">
        <v>0</v>
      </c>
      <c r="I77" s="163">
        <f t="shared" si="63"/>
        <v>21500</v>
      </c>
      <c r="J77" s="164">
        <f>IF(G77&gt;=Datos!$D$14,(Datos!$D$14*Datos!$C$14),IF(G77&lt;=Datos!$D$14,(G77*Datos!$C$14)))</f>
        <v>617.04999999999995</v>
      </c>
      <c r="K77" s="165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64">
        <f>IF(G77&gt;=Datos!$D$15,(Datos!$D$15*Datos!$C$15),IF(G77&lt;=Datos!$D$15,(G77*Datos!$C$15)))</f>
        <v>653.6</v>
      </c>
      <c r="M77" s="163">
        <v>25</v>
      </c>
      <c r="N77" s="163">
        <f t="shared" ref="N77" si="72">SUM(J77:M77)</f>
        <v>1295.6500000000001</v>
      </c>
      <c r="O77" s="192">
        <f t="shared" ref="O77" si="73">+G77-N77</f>
        <v>20204.349999999999</v>
      </c>
    </row>
    <row r="78" spans="1:15" ht="36.75" customHeight="1" x14ac:dyDescent="0.2">
      <c r="A78" s="227">
        <v>47</v>
      </c>
      <c r="B78" s="229" t="s">
        <v>811</v>
      </c>
      <c r="C78" s="229" t="s">
        <v>305</v>
      </c>
      <c r="D78" s="229" t="s">
        <v>4</v>
      </c>
      <c r="E78" s="230" t="s">
        <v>300</v>
      </c>
      <c r="F78" s="230" t="s">
        <v>19</v>
      </c>
      <c r="G78" s="163">
        <v>21500</v>
      </c>
      <c r="H78" s="163">
        <v>0</v>
      </c>
      <c r="I78" s="163">
        <f t="shared" si="63"/>
        <v>21500</v>
      </c>
      <c r="J78" s="164">
        <f>IF(G78&gt;=Datos!$D$14,(Datos!$D$14*Datos!$C$14),IF(G78&lt;=Datos!$D$14,(G78*Datos!$C$14)))</f>
        <v>617.04999999999995</v>
      </c>
      <c r="K78" s="165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64">
        <f>IF(G78&gt;=Datos!$D$15,(Datos!$D$15*Datos!$C$15),IF(G78&lt;=Datos!$D$15,(G78*Datos!$C$15)))</f>
        <v>653.6</v>
      </c>
      <c r="M78" s="163">
        <v>25</v>
      </c>
      <c r="N78" s="163">
        <f t="shared" ref="N78:N128" si="74">SUM(J78:M78)</f>
        <v>1295.6500000000001</v>
      </c>
      <c r="O78" s="192">
        <f t="shared" ref="O78:O128" si="75">+G78-N78</f>
        <v>20204.349999999999</v>
      </c>
    </row>
    <row r="79" spans="1:15" ht="36.75" customHeight="1" x14ac:dyDescent="0.2">
      <c r="A79" s="227">
        <v>48</v>
      </c>
      <c r="B79" s="229" t="s">
        <v>812</v>
      </c>
      <c r="C79" s="229" t="s">
        <v>702</v>
      </c>
      <c r="D79" s="229" t="s">
        <v>4</v>
      </c>
      <c r="E79" s="230" t="s">
        <v>300</v>
      </c>
      <c r="F79" s="230" t="s">
        <v>19</v>
      </c>
      <c r="G79" s="163">
        <v>21500</v>
      </c>
      <c r="H79" s="163">
        <v>0</v>
      </c>
      <c r="I79" s="163">
        <f t="shared" si="63"/>
        <v>21500</v>
      </c>
      <c r="J79" s="164">
        <f>IF(G79&gt;=Datos!$D$14,(Datos!$D$14*Datos!$C$14),IF(G79&lt;=Datos!$D$14,(G79*Datos!$C$14)))</f>
        <v>617.04999999999995</v>
      </c>
      <c r="K79" s="165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64">
        <f>IF(G79&gt;=Datos!$D$15,(Datos!$D$15*Datos!$C$15),IF(G79&lt;=Datos!$D$15,(G79*Datos!$C$15)))</f>
        <v>653.6</v>
      </c>
      <c r="M79" s="163">
        <v>3025</v>
      </c>
      <c r="N79" s="163">
        <f t="shared" si="74"/>
        <v>4295.6499999999996</v>
      </c>
      <c r="O79" s="192">
        <f t="shared" si="75"/>
        <v>17204.349999999999</v>
      </c>
    </row>
    <row r="80" spans="1:15" ht="36.75" customHeight="1" x14ac:dyDescent="0.2">
      <c r="A80" s="227">
        <v>49</v>
      </c>
      <c r="B80" s="229" t="s">
        <v>813</v>
      </c>
      <c r="C80" s="229" t="s">
        <v>702</v>
      </c>
      <c r="D80" s="229" t="s">
        <v>4</v>
      </c>
      <c r="E80" s="230" t="s">
        <v>300</v>
      </c>
      <c r="F80" s="230" t="s">
        <v>19</v>
      </c>
      <c r="G80" s="163">
        <v>21500</v>
      </c>
      <c r="H80" s="163">
        <v>0</v>
      </c>
      <c r="I80" s="163">
        <f t="shared" si="63"/>
        <v>21500</v>
      </c>
      <c r="J80" s="164">
        <f>IF(G80&gt;=Datos!$D$14,(Datos!$D$14*Datos!$C$14),IF(G80&lt;=Datos!$D$14,(G80*Datos!$C$14)))</f>
        <v>617.04999999999995</v>
      </c>
      <c r="K80" s="165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64">
        <f>IF(G80&gt;=Datos!$D$15,(Datos!$D$15*Datos!$C$15),IF(G80&lt;=Datos!$D$15,(G80*Datos!$C$15)))</f>
        <v>653.6</v>
      </c>
      <c r="M80" s="163">
        <v>25</v>
      </c>
      <c r="N80" s="163">
        <f t="shared" si="74"/>
        <v>1295.6500000000001</v>
      </c>
      <c r="O80" s="192">
        <f t="shared" si="75"/>
        <v>20204.349999999999</v>
      </c>
    </row>
    <row r="81" spans="1:15" ht="36.75" customHeight="1" x14ac:dyDescent="0.2">
      <c r="A81" s="227">
        <v>50</v>
      </c>
      <c r="B81" s="249" t="s">
        <v>814</v>
      </c>
      <c r="C81" s="229" t="s">
        <v>702</v>
      </c>
      <c r="D81" s="138" t="s">
        <v>4</v>
      </c>
      <c r="E81" s="230" t="s">
        <v>300</v>
      </c>
      <c r="F81" s="230" t="s">
        <v>19</v>
      </c>
      <c r="G81" s="163">
        <v>21500</v>
      </c>
      <c r="H81" s="163">
        <v>0</v>
      </c>
      <c r="I81" s="163">
        <f t="shared" si="63"/>
        <v>21500</v>
      </c>
      <c r="J81" s="164">
        <f>IF(G81&gt;=Datos!$D$14,(Datos!$D$14*Datos!$C$14),IF(G81&lt;=Datos!$D$14,(G81*Datos!$C$14)))</f>
        <v>617.04999999999995</v>
      </c>
      <c r="K81" s="165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64">
        <f>IF(G81&gt;=Datos!$D$15,(Datos!$D$15*Datos!$C$15),IF(G81&lt;=Datos!$D$15,(G81*Datos!$C$15)))</f>
        <v>653.6</v>
      </c>
      <c r="M81" s="163">
        <v>2025</v>
      </c>
      <c r="N81" s="163">
        <f t="shared" si="74"/>
        <v>3295.65</v>
      </c>
      <c r="O81" s="192">
        <f t="shared" si="75"/>
        <v>18204.349999999999</v>
      </c>
    </row>
    <row r="82" spans="1:15" ht="36.75" customHeight="1" x14ac:dyDescent="0.2">
      <c r="A82" s="227">
        <v>51</v>
      </c>
      <c r="B82" s="249" t="s">
        <v>858</v>
      </c>
      <c r="C82" s="229" t="s">
        <v>857</v>
      </c>
      <c r="D82" s="138" t="s">
        <v>4</v>
      </c>
      <c r="E82" s="230" t="s">
        <v>300</v>
      </c>
      <c r="F82" s="230" t="s">
        <v>19</v>
      </c>
      <c r="G82" s="163">
        <v>17000</v>
      </c>
      <c r="H82" s="163">
        <v>0</v>
      </c>
      <c r="I82" s="163">
        <f t="shared" si="63"/>
        <v>17000</v>
      </c>
      <c r="J82" s="164">
        <f>IF(G82&gt;=Datos!$D$14,(Datos!$D$14*Datos!$C$14),IF(G82&lt;=Datos!$D$14,(G82*Datos!$C$14)))</f>
        <v>487.9</v>
      </c>
      <c r="K82" s="165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64">
        <f>IF(G82&gt;=Datos!$D$15,(Datos!$D$15*Datos!$C$15),IF(G82&lt;=Datos!$D$15,(G82*Datos!$C$15)))</f>
        <v>516.79999999999995</v>
      </c>
      <c r="M82" s="163">
        <v>25</v>
      </c>
      <c r="N82" s="163">
        <f t="shared" ref="N82:N102" si="76">SUM(J82:M82)</f>
        <v>1029.6999999999998</v>
      </c>
      <c r="O82" s="192">
        <f t="shared" ref="O82:O102" si="77">+G82-N82</f>
        <v>15970.3</v>
      </c>
    </row>
    <row r="83" spans="1:15" ht="36.75" customHeight="1" x14ac:dyDescent="0.2">
      <c r="A83" s="227">
        <v>52</v>
      </c>
      <c r="B83" s="249" t="s">
        <v>859</v>
      </c>
      <c r="C83" s="229" t="s">
        <v>305</v>
      </c>
      <c r="D83" s="138" t="s">
        <v>4</v>
      </c>
      <c r="E83" s="230" t="s">
        <v>300</v>
      </c>
      <c r="F83" s="230" t="s">
        <v>19</v>
      </c>
      <c r="G83" s="163">
        <v>17500</v>
      </c>
      <c r="H83" s="163">
        <v>0</v>
      </c>
      <c r="I83" s="163">
        <f t="shared" si="63"/>
        <v>17500</v>
      </c>
      <c r="J83" s="164">
        <f>IF(G83&gt;=Datos!$D$14,(Datos!$D$14*Datos!$C$14),IF(G83&lt;=Datos!$D$14,(G83*Datos!$C$14)))</f>
        <v>502.25</v>
      </c>
      <c r="K83" s="165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64">
        <f>IF(G83&gt;=Datos!$D$15,(Datos!$D$15*Datos!$C$15),IF(G83&lt;=Datos!$D$15,(G83*Datos!$C$15)))</f>
        <v>532</v>
      </c>
      <c r="M83" s="163">
        <v>25</v>
      </c>
      <c r="N83" s="163">
        <f t="shared" si="76"/>
        <v>1059.25</v>
      </c>
      <c r="O83" s="192">
        <f t="shared" si="77"/>
        <v>16440.75</v>
      </c>
    </row>
    <row r="84" spans="1:15" ht="36.75" customHeight="1" x14ac:dyDescent="0.2">
      <c r="A84" s="227">
        <v>53</v>
      </c>
      <c r="B84" s="229" t="s">
        <v>990</v>
      </c>
      <c r="C84" s="229" t="s">
        <v>354</v>
      </c>
      <c r="D84" s="229" t="s">
        <v>4</v>
      </c>
      <c r="E84" s="230" t="s">
        <v>300</v>
      </c>
      <c r="F84" s="230" t="s">
        <v>301</v>
      </c>
      <c r="G84" s="163">
        <v>17500</v>
      </c>
      <c r="H84" s="163">
        <v>0</v>
      </c>
      <c r="I84" s="163">
        <f t="shared" si="63"/>
        <v>17500</v>
      </c>
      <c r="J84" s="164">
        <f>IF(G84&gt;=Datos!$D$14,(Datos!$D$14*Datos!$C$14),IF(G84&lt;=Datos!$D$14,(G84*Datos!$C$14)))</f>
        <v>502.25</v>
      </c>
      <c r="K84" s="165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64">
        <f>IF(G84&gt;=Datos!$D$15,(Datos!$D$15*Datos!$C$15),IF(G84&lt;=Datos!$D$15,(G84*Datos!$C$15)))</f>
        <v>532</v>
      </c>
      <c r="M84" s="163">
        <v>25</v>
      </c>
      <c r="N84" s="163">
        <f t="shared" si="76"/>
        <v>1059.25</v>
      </c>
      <c r="O84" s="192">
        <f t="shared" si="77"/>
        <v>16440.75</v>
      </c>
    </row>
    <row r="85" spans="1:15" ht="36.75" customHeight="1" x14ac:dyDescent="0.2">
      <c r="A85" s="227">
        <v>54</v>
      </c>
      <c r="B85" s="229" t="s">
        <v>991</v>
      </c>
      <c r="C85" s="229" t="s">
        <v>857</v>
      </c>
      <c r="D85" s="229" t="s">
        <v>4</v>
      </c>
      <c r="E85" s="230" t="s">
        <v>300</v>
      </c>
      <c r="F85" s="230" t="s">
        <v>19</v>
      </c>
      <c r="G85" s="163">
        <v>17500</v>
      </c>
      <c r="H85" s="163">
        <v>0</v>
      </c>
      <c r="I85" s="163">
        <f t="shared" si="63"/>
        <v>17500</v>
      </c>
      <c r="J85" s="164">
        <f>IF(G85&gt;=Datos!$D$14,(Datos!$D$14*Datos!$C$14),IF(G85&lt;=Datos!$D$14,(G85*Datos!$C$14)))</f>
        <v>502.25</v>
      </c>
      <c r="K85" s="165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64">
        <f>IF(G85&gt;=Datos!$D$15,(Datos!$D$15*Datos!$C$15),IF(G85&lt;=Datos!$D$15,(G85*Datos!$C$15)))</f>
        <v>532</v>
      </c>
      <c r="M85" s="163">
        <v>25</v>
      </c>
      <c r="N85" s="163">
        <f t="shared" si="76"/>
        <v>1059.25</v>
      </c>
      <c r="O85" s="192">
        <f t="shared" si="77"/>
        <v>16440.75</v>
      </c>
    </row>
    <row r="86" spans="1:15" ht="36.75" customHeight="1" x14ac:dyDescent="0.2">
      <c r="A86" s="227">
        <v>55</v>
      </c>
      <c r="B86" s="229" t="s">
        <v>992</v>
      </c>
      <c r="C86" s="229" t="s">
        <v>354</v>
      </c>
      <c r="D86" s="229" t="s">
        <v>4</v>
      </c>
      <c r="E86" s="230" t="s">
        <v>300</v>
      </c>
      <c r="F86" s="230" t="s">
        <v>19</v>
      </c>
      <c r="G86" s="163">
        <v>17500</v>
      </c>
      <c r="H86" s="163">
        <v>0</v>
      </c>
      <c r="I86" s="163">
        <f t="shared" si="63"/>
        <v>17500</v>
      </c>
      <c r="J86" s="164">
        <f>IF(G86&gt;=Datos!$D$14,(Datos!$D$14*Datos!$C$14),IF(G86&lt;=Datos!$D$14,(G86*Datos!$C$14)))</f>
        <v>502.25</v>
      </c>
      <c r="K86" s="165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64">
        <f>IF(G86&gt;=Datos!$D$15,(Datos!$D$15*Datos!$C$15),IF(G86&lt;=Datos!$D$15,(G86*Datos!$C$15)))</f>
        <v>532</v>
      </c>
      <c r="M86" s="163">
        <v>25</v>
      </c>
      <c r="N86" s="163">
        <f t="shared" si="76"/>
        <v>1059.25</v>
      </c>
      <c r="O86" s="192">
        <f t="shared" si="77"/>
        <v>16440.75</v>
      </c>
    </row>
    <row r="87" spans="1:15" ht="36.75" customHeight="1" x14ac:dyDescent="0.2">
      <c r="A87" s="227">
        <v>56</v>
      </c>
      <c r="B87" s="229" t="s">
        <v>993</v>
      </c>
      <c r="C87" s="229" t="s">
        <v>354</v>
      </c>
      <c r="D87" s="229" t="s">
        <v>4</v>
      </c>
      <c r="E87" s="230" t="s">
        <v>300</v>
      </c>
      <c r="F87" s="230" t="s">
        <v>19</v>
      </c>
      <c r="G87" s="163">
        <v>17500</v>
      </c>
      <c r="H87" s="163">
        <v>0</v>
      </c>
      <c r="I87" s="163">
        <f t="shared" si="63"/>
        <v>17500</v>
      </c>
      <c r="J87" s="164">
        <f>IF(G87&gt;=Datos!$D$14,(Datos!$D$14*Datos!$C$14),IF(G87&lt;=Datos!$D$14,(G87*Datos!$C$14)))</f>
        <v>502.25</v>
      </c>
      <c r="K87" s="165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64">
        <f>IF(G87&gt;=Datos!$D$15,(Datos!$D$15*Datos!$C$15),IF(G87&lt;=Datos!$D$15,(G87*Datos!$C$15)))</f>
        <v>532</v>
      </c>
      <c r="M87" s="163">
        <v>25</v>
      </c>
      <c r="N87" s="163">
        <f t="shared" si="76"/>
        <v>1059.25</v>
      </c>
      <c r="O87" s="192">
        <f t="shared" si="77"/>
        <v>16440.75</v>
      </c>
    </row>
    <row r="88" spans="1:15" ht="36.75" customHeight="1" x14ac:dyDescent="0.2">
      <c r="A88" s="227">
        <v>57</v>
      </c>
      <c r="B88" s="229" t="s">
        <v>994</v>
      </c>
      <c r="C88" s="229" t="s">
        <v>354</v>
      </c>
      <c r="D88" s="229" t="s">
        <v>4</v>
      </c>
      <c r="E88" s="230" t="s">
        <v>300</v>
      </c>
      <c r="F88" s="230" t="s">
        <v>19</v>
      </c>
      <c r="G88" s="163">
        <v>17500</v>
      </c>
      <c r="H88" s="163">
        <v>0</v>
      </c>
      <c r="I88" s="163">
        <f t="shared" si="63"/>
        <v>17500</v>
      </c>
      <c r="J88" s="164">
        <f>IF(G88&gt;=Datos!$D$14,(Datos!$D$14*Datos!$C$14),IF(G88&lt;=Datos!$D$14,(G88*Datos!$C$14)))</f>
        <v>502.25</v>
      </c>
      <c r="K88" s="165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64">
        <f>IF(G88&gt;=Datos!$D$15,(Datos!$D$15*Datos!$C$15),IF(G88&lt;=Datos!$D$15,(G88*Datos!$C$15)))</f>
        <v>532</v>
      </c>
      <c r="M88" s="163">
        <v>25</v>
      </c>
      <c r="N88" s="163">
        <f t="shared" si="76"/>
        <v>1059.25</v>
      </c>
      <c r="O88" s="192">
        <f t="shared" si="77"/>
        <v>16440.75</v>
      </c>
    </row>
    <row r="89" spans="1:15" ht="36.75" customHeight="1" x14ac:dyDescent="0.2">
      <c r="A89" s="227">
        <v>58</v>
      </c>
      <c r="B89" s="228" t="s">
        <v>995</v>
      </c>
      <c r="C89" s="229" t="s">
        <v>305</v>
      </c>
      <c r="D89" s="229" t="s">
        <v>4</v>
      </c>
      <c r="E89" s="230" t="s">
        <v>300</v>
      </c>
      <c r="F89" s="230" t="s">
        <v>301</v>
      </c>
      <c r="G89" s="139">
        <v>17500</v>
      </c>
      <c r="H89" s="163">
        <v>0</v>
      </c>
      <c r="I89" s="163">
        <f t="shared" si="63"/>
        <v>17500</v>
      </c>
      <c r="J89" s="164">
        <f>IF(G89&gt;=Datos!$D$14,(Datos!$D$14*Datos!$C$14),IF(G89&lt;=Datos!$D$14,(G89*Datos!$C$14)))</f>
        <v>502.25</v>
      </c>
      <c r="K89" s="165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64">
        <f>IF(G89&gt;=Datos!$D$15,(Datos!$D$15*Datos!$C$15),IF(G89&lt;=Datos!$D$15,(G89*Datos!$C$15)))</f>
        <v>532</v>
      </c>
      <c r="M89" s="163">
        <v>25</v>
      </c>
      <c r="N89" s="163">
        <f t="shared" si="76"/>
        <v>1059.25</v>
      </c>
      <c r="O89" s="192">
        <f t="shared" si="77"/>
        <v>16440.75</v>
      </c>
    </row>
    <row r="90" spans="1:15" ht="36.75" customHeight="1" x14ac:dyDescent="0.2">
      <c r="A90" s="227">
        <v>59</v>
      </c>
      <c r="B90" s="229" t="s">
        <v>996</v>
      </c>
      <c r="C90" s="229" t="s">
        <v>304</v>
      </c>
      <c r="D90" s="229" t="s">
        <v>4</v>
      </c>
      <c r="E90" s="230" t="s">
        <v>300</v>
      </c>
      <c r="F90" s="230" t="s">
        <v>301</v>
      </c>
      <c r="G90" s="163">
        <v>17500</v>
      </c>
      <c r="H90" s="163">
        <v>0</v>
      </c>
      <c r="I90" s="163">
        <f t="shared" si="63"/>
        <v>17500</v>
      </c>
      <c r="J90" s="164">
        <f>IF(G90&gt;=Datos!$D$14,(Datos!$D$14*Datos!$C$14),IF(G90&lt;=Datos!$D$14,(G90*Datos!$C$14)))</f>
        <v>502.25</v>
      </c>
      <c r="K90" s="165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64">
        <f>IF(G90&gt;=Datos!$D$15,(Datos!$D$15*Datos!$C$15),IF(G90&lt;=Datos!$D$15,(G90*Datos!$C$15)))</f>
        <v>532</v>
      </c>
      <c r="M90" s="163">
        <v>25</v>
      </c>
      <c r="N90" s="163">
        <f t="shared" si="76"/>
        <v>1059.25</v>
      </c>
      <c r="O90" s="192">
        <f t="shared" si="77"/>
        <v>16440.75</v>
      </c>
    </row>
    <row r="91" spans="1:15" ht="36.75" customHeight="1" x14ac:dyDescent="0.2">
      <c r="A91" s="227">
        <v>60</v>
      </c>
      <c r="B91" s="229" t="s">
        <v>997</v>
      </c>
      <c r="C91" s="229" t="s">
        <v>354</v>
      </c>
      <c r="D91" s="229" t="s">
        <v>4</v>
      </c>
      <c r="E91" s="230" t="s">
        <v>300</v>
      </c>
      <c r="F91" s="230" t="s">
        <v>19</v>
      </c>
      <c r="G91" s="163">
        <v>17500</v>
      </c>
      <c r="H91" s="163">
        <v>0</v>
      </c>
      <c r="I91" s="163">
        <f t="shared" si="63"/>
        <v>17500</v>
      </c>
      <c r="J91" s="164">
        <f>IF(G91&gt;=Datos!$D$14,(Datos!$D$14*Datos!$C$14),IF(G91&lt;=Datos!$D$14,(G91*Datos!$C$14)))</f>
        <v>502.25</v>
      </c>
      <c r="K91" s="165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64">
        <f>IF(G91&gt;=Datos!$D$15,(Datos!$D$15*Datos!$C$15),IF(G91&lt;=Datos!$D$15,(G91*Datos!$C$15)))</f>
        <v>532</v>
      </c>
      <c r="M91" s="163">
        <v>25</v>
      </c>
      <c r="N91" s="163">
        <f t="shared" si="76"/>
        <v>1059.25</v>
      </c>
      <c r="O91" s="192">
        <f t="shared" si="77"/>
        <v>16440.75</v>
      </c>
    </row>
    <row r="92" spans="1:15" ht="36.75" customHeight="1" x14ac:dyDescent="0.2">
      <c r="A92" s="227">
        <v>61</v>
      </c>
      <c r="B92" s="229" t="s">
        <v>379</v>
      </c>
      <c r="C92" s="229" t="s">
        <v>305</v>
      </c>
      <c r="D92" s="229" t="s">
        <v>251</v>
      </c>
      <c r="E92" s="230" t="s">
        <v>300</v>
      </c>
      <c r="F92" s="230" t="s">
        <v>301</v>
      </c>
      <c r="G92" s="163">
        <v>18000</v>
      </c>
      <c r="H92" s="163">
        <v>0</v>
      </c>
      <c r="I92" s="163">
        <f t="shared" si="63"/>
        <v>18000</v>
      </c>
      <c r="J92" s="164">
        <f>IF(G92&gt;=Datos!$D$14,(Datos!$D$14*Datos!$C$14),IF(G92&lt;=Datos!$D$14,(G92*Datos!$C$14)))</f>
        <v>516.6</v>
      </c>
      <c r="K92" s="165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64">
        <f>IF(G92&gt;=Datos!$D$15,(Datos!$D$15*Datos!$C$15),IF(G92&lt;=Datos!$D$15,(G92*Datos!$C$15)))</f>
        <v>547.20000000000005</v>
      </c>
      <c r="M92" s="163">
        <v>25</v>
      </c>
      <c r="N92" s="163">
        <f t="shared" si="76"/>
        <v>1088.8000000000002</v>
      </c>
      <c r="O92" s="192">
        <f t="shared" si="77"/>
        <v>16911.2</v>
      </c>
    </row>
    <row r="93" spans="1:15" ht="36.75" customHeight="1" x14ac:dyDescent="0.2">
      <c r="A93" s="227">
        <v>62</v>
      </c>
      <c r="B93" s="229" t="s">
        <v>141</v>
      </c>
      <c r="C93" s="229" t="s">
        <v>304</v>
      </c>
      <c r="D93" s="229" t="s">
        <v>4</v>
      </c>
      <c r="E93" s="230" t="s">
        <v>300</v>
      </c>
      <c r="F93" s="230" t="s">
        <v>19</v>
      </c>
      <c r="G93" s="139">
        <v>21500</v>
      </c>
      <c r="H93" s="163">
        <v>0</v>
      </c>
      <c r="I93" s="163">
        <f t="shared" si="63"/>
        <v>21500</v>
      </c>
      <c r="J93" s="164">
        <f>IF(G93&gt;=Datos!$D$14,(Datos!$D$14*Datos!$C$14),IF(G93&lt;=Datos!$D$14,(G93*Datos!$C$14)))</f>
        <v>617.04999999999995</v>
      </c>
      <c r="K93" s="165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64">
        <f>IF(G93&gt;=Datos!$D$15,(Datos!$D$15*Datos!$C$15),IF(G93&lt;=Datos!$D$15,(G93*Datos!$C$15)))</f>
        <v>653.6</v>
      </c>
      <c r="M93" s="163">
        <v>2025</v>
      </c>
      <c r="N93" s="163">
        <f t="shared" si="76"/>
        <v>3295.65</v>
      </c>
      <c r="O93" s="192">
        <f t="shared" si="77"/>
        <v>18204.349999999999</v>
      </c>
    </row>
    <row r="94" spans="1:15" ht="36.75" customHeight="1" x14ac:dyDescent="0.2">
      <c r="A94" s="227">
        <v>63</v>
      </c>
      <c r="B94" s="229" t="s">
        <v>181</v>
      </c>
      <c r="C94" s="229" t="s">
        <v>305</v>
      </c>
      <c r="D94" s="229" t="s">
        <v>246</v>
      </c>
      <c r="E94" s="230" t="s">
        <v>300</v>
      </c>
      <c r="F94" s="230" t="s">
        <v>301</v>
      </c>
      <c r="G94" s="163">
        <v>25000</v>
      </c>
      <c r="H94" s="163">
        <v>0</v>
      </c>
      <c r="I94" s="163">
        <f t="shared" si="63"/>
        <v>25000</v>
      </c>
      <c r="J94" s="164">
        <f>IF(G94&gt;=Datos!$D$14,(Datos!$D$14*Datos!$C$14),IF(G94&lt;=Datos!$D$14,(G94*Datos!$C$14)))</f>
        <v>717.5</v>
      </c>
      <c r="K94" s="165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64">
        <f>IF(G94&gt;=Datos!$D$15,(Datos!$D$15*Datos!$C$15),IF(G94&lt;=Datos!$D$15,(G94*Datos!$C$15)))</f>
        <v>760</v>
      </c>
      <c r="M94" s="163">
        <v>25</v>
      </c>
      <c r="N94" s="163">
        <f t="shared" si="76"/>
        <v>1502.5</v>
      </c>
      <c r="O94" s="192">
        <f t="shared" si="77"/>
        <v>23497.5</v>
      </c>
    </row>
    <row r="95" spans="1:15" ht="36.75" customHeight="1" x14ac:dyDescent="0.2">
      <c r="A95" s="227">
        <v>64</v>
      </c>
      <c r="B95" s="228" t="s">
        <v>819</v>
      </c>
      <c r="C95" s="229" t="s">
        <v>354</v>
      </c>
      <c r="D95" s="228" t="s">
        <v>4</v>
      </c>
      <c r="E95" s="230" t="s">
        <v>300</v>
      </c>
      <c r="F95" s="230" t="s">
        <v>19</v>
      </c>
      <c r="G95" s="139">
        <v>21500</v>
      </c>
      <c r="H95" s="163">
        <v>0</v>
      </c>
      <c r="I95" s="163">
        <f t="shared" si="63"/>
        <v>21500</v>
      </c>
      <c r="J95" s="164">
        <f>IF(G95&gt;=Datos!$D$14,(Datos!$D$14*Datos!$C$14),IF(G95&lt;=Datos!$D$14,(G95*Datos!$C$14)))</f>
        <v>617.04999999999995</v>
      </c>
      <c r="K95" s="165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64">
        <f>IF(G95&gt;=Datos!$D$15,(Datos!$D$15*Datos!$C$15),IF(G95&lt;=Datos!$D$15,(G95*Datos!$C$15)))</f>
        <v>653.6</v>
      </c>
      <c r="M95" s="163">
        <v>25</v>
      </c>
      <c r="N95" s="163">
        <f t="shared" si="76"/>
        <v>1295.6500000000001</v>
      </c>
      <c r="O95" s="192">
        <f t="shared" si="77"/>
        <v>20204.349999999999</v>
      </c>
    </row>
    <row r="96" spans="1:15" ht="36.75" customHeight="1" x14ac:dyDescent="0.2">
      <c r="A96" s="227">
        <v>65</v>
      </c>
      <c r="B96" s="229" t="s">
        <v>221</v>
      </c>
      <c r="C96" s="229" t="s">
        <v>305</v>
      </c>
      <c r="D96" s="229" t="s">
        <v>4</v>
      </c>
      <c r="E96" s="230" t="s">
        <v>300</v>
      </c>
      <c r="F96" s="230" t="s">
        <v>19</v>
      </c>
      <c r="G96" s="163">
        <v>21500</v>
      </c>
      <c r="H96" s="163">
        <v>0</v>
      </c>
      <c r="I96" s="163">
        <f t="shared" si="63"/>
        <v>21500</v>
      </c>
      <c r="J96" s="164">
        <f>IF(G96&gt;=Datos!$D$14,(Datos!$D$14*Datos!$C$14),IF(G96&lt;=Datos!$D$14,(G96*Datos!$C$14)))</f>
        <v>617.04999999999995</v>
      </c>
      <c r="K96" s="165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64">
        <f>IF(G96&gt;=Datos!$D$15,(Datos!$D$15*Datos!$C$15),IF(G96&lt;=Datos!$D$15,(G96*Datos!$C$15)))</f>
        <v>653.6</v>
      </c>
      <c r="M96" s="163">
        <v>25</v>
      </c>
      <c r="N96" s="163">
        <f t="shared" si="76"/>
        <v>1295.6500000000001</v>
      </c>
      <c r="O96" s="192">
        <f t="shared" si="77"/>
        <v>20204.349999999999</v>
      </c>
    </row>
    <row r="97" spans="1:15" ht="36.75" customHeight="1" x14ac:dyDescent="0.2">
      <c r="A97" s="227">
        <v>66</v>
      </c>
      <c r="B97" s="229" t="s">
        <v>131</v>
      </c>
      <c r="C97" s="229" t="s">
        <v>306</v>
      </c>
      <c r="D97" s="229" t="s">
        <v>4</v>
      </c>
      <c r="E97" s="230" t="s">
        <v>300</v>
      </c>
      <c r="F97" s="230" t="s">
        <v>301</v>
      </c>
      <c r="G97" s="163">
        <v>21500</v>
      </c>
      <c r="H97" s="163">
        <v>0</v>
      </c>
      <c r="I97" s="163">
        <f t="shared" si="63"/>
        <v>21500</v>
      </c>
      <c r="J97" s="164">
        <f>IF(G97&gt;=Datos!$D$14,(Datos!$D$14*Datos!$C$14),IF(G97&lt;=Datos!$D$14,(G97*Datos!$C$14)))</f>
        <v>617.04999999999995</v>
      </c>
      <c r="K97" s="165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64">
        <f>IF(G97&gt;=Datos!$D$15,(Datos!$D$15*Datos!$C$15),IF(G97&lt;=Datos!$D$15,(G97*Datos!$C$15)))</f>
        <v>653.6</v>
      </c>
      <c r="M97" s="163">
        <v>6589.88</v>
      </c>
      <c r="N97" s="163">
        <f t="shared" si="76"/>
        <v>7860.5300000000007</v>
      </c>
      <c r="O97" s="192">
        <f t="shared" si="77"/>
        <v>13639.47</v>
      </c>
    </row>
    <row r="98" spans="1:15" ht="36.75" customHeight="1" x14ac:dyDescent="0.2">
      <c r="A98" s="227">
        <v>67</v>
      </c>
      <c r="B98" s="229" t="s">
        <v>196</v>
      </c>
      <c r="C98" s="229" t="s">
        <v>304</v>
      </c>
      <c r="D98" s="229" t="s">
        <v>4</v>
      </c>
      <c r="E98" s="230" t="s">
        <v>300</v>
      </c>
      <c r="F98" s="230" t="s">
        <v>19</v>
      </c>
      <c r="G98" s="163">
        <v>21500</v>
      </c>
      <c r="H98" s="163">
        <v>0</v>
      </c>
      <c r="I98" s="163">
        <f t="shared" si="63"/>
        <v>21500</v>
      </c>
      <c r="J98" s="164">
        <f>IF(G98&gt;=Datos!$D$14,(Datos!$D$14*Datos!$C$14),IF(G98&lt;=Datos!$D$14,(G98*Datos!$C$14)))</f>
        <v>617.04999999999995</v>
      </c>
      <c r="K98" s="165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64">
        <f>IF(G98&gt;=Datos!$D$15,(Datos!$D$15*Datos!$C$15),IF(G98&lt;=Datos!$D$15,(G98*Datos!$C$15)))</f>
        <v>653.6</v>
      </c>
      <c r="M98" s="163">
        <v>25</v>
      </c>
      <c r="N98" s="163">
        <f t="shared" si="76"/>
        <v>1295.6500000000001</v>
      </c>
      <c r="O98" s="192">
        <f t="shared" si="77"/>
        <v>20204.349999999999</v>
      </c>
    </row>
    <row r="99" spans="1:15" ht="36.75" customHeight="1" x14ac:dyDescent="0.2">
      <c r="A99" s="227">
        <v>68</v>
      </c>
      <c r="B99" s="229" t="s">
        <v>147</v>
      </c>
      <c r="C99" s="229" t="s">
        <v>306</v>
      </c>
      <c r="D99" s="229" t="s">
        <v>4</v>
      </c>
      <c r="E99" s="230" t="s">
        <v>300</v>
      </c>
      <c r="F99" s="230" t="s">
        <v>301</v>
      </c>
      <c r="G99" s="163">
        <v>21500</v>
      </c>
      <c r="H99" s="163">
        <v>0</v>
      </c>
      <c r="I99" s="163">
        <f t="shared" si="63"/>
        <v>21500</v>
      </c>
      <c r="J99" s="164">
        <f>IF(G99&gt;=Datos!$D$14,(Datos!$D$14*Datos!$C$14),IF(G99&lt;=Datos!$D$14,(G99*Datos!$C$14)))</f>
        <v>617.04999999999995</v>
      </c>
      <c r="K99" s="165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64">
        <f>IF(G99&gt;=Datos!$D$15,(Datos!$D$15*Datos!$C$15),IF(G99&lt;=Datos!$D$15,(G99*Datos!$C$15)))</f>
        <v>653.6</v>
      </c>
      <c r="M99" s="163">
        <v>5085.26</v>
      </c>
      <c r="N99" s="163">
        <f t="shared" si="76"/>
        <v>6355.91</v>
      </c>
      <c r="O99" s="192">
        <f t="shared" si="77"/>
        <v>15144.09</v>
      </c>
    </row>
    <row r="100" spans="1:15" ht="36.75" customHeight="1" x14ac:dyDescent="0.2">
      <c r="A100" s="227">
        <v>69</v>
      </c>
      <c r="B100" s="229" t="s">
        <v>153</v>
      </c>
      <c r="C100" s="229" t="s">
        <v>304</v>
      </c>
      <c r="D100" s="229" t="s">
        <v>4</v>
      </c>
      <c r="E100" s="230" t="s">
        <v>300</v>
      </c>
      <c r="F100" s="230" t="s">
        <v>19</v>
      </c>
      <c r="G100" s="163">
        <v>21500</v>
      </c>
      <c r="H100" s="163">
        <v>0</v>
      </c>
      <c r="I100" s="163">
        <f t="shared" si="63"/>
        <v>21500</v>
      </c>
      <c r="J100" s="164">
        <f>IF(G100&gt;=Datos!$D$14,(Datos!$D$14*Datos!$C$14),IF(G100&lt;=Datos!$D$14,(G100*Datos!$C$14)))</f>
        <v>617.04999999999995</v>
      </c>
      <c r="K100" s="165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64">
        <f>IF(G100&gt;=Datos!$D$15,(Datos!$D$15*Datos!$C$15),IF(G100&lt;=Datos!$D$15,(G100*Datos!$C$15)))</f>
        <v>653.6</v>
      </c>
      <c r="M100" s="163">
        <v>2025</v>
      </c>
      <c r="N100" s="163">
        <f t="shared" si="76"/>
        <v>3295.65</v>
      </c>
      <c r="O100" s="192">
        <f t="shared" si="77"/>
        <v>18204.349999999999</v>
      </c>
    </row>
    <row r="101" spans="1:15" ht="36.75" customHeight="1" x14ac:dyDescent="0.2">
      <c r="A101" s="227">
        <v>70</v>
      </c>
      <c r="B101" s="229" t="s">
        <v>189</v>
      </c>
      <c r="C101" s="229" t="s">
        <v>305</v>
      </c>
      <c r="D101" s="229" t="s">
        <v>4</v>
      </c>
      <c r="E101" s="230" t="s">
        <v>300</v>
      </c>
      <c r="F101" s="230" t="s">
        <v>19</v>
      </c>
      <c r="G101" s="163">
        <v>21500</v>
      </c>
      <c r="H101" s="163">
        <v>0</v>
      </c>
      <c r="I101" s="163">
        <f t="shared" si="63"/>
        <v>21500</v>
      </c>
      <c r="J101" s="164">
        <f>IF(G101&gt;=Datos!$D$14,(Datos!$D$14*Datos!$C$14),IF(G101&lt;=Datos!$D$14,(G101*Datos!$C$14)))</f>
        <v>617.04999999999995</v>
      </c>
      <c r="K101" s="165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64">
        <f>IF(G101&gt;=Datos!$D$15,(Datos!$D$15*Datos!$C$15),IF(G101&lt;=Datos!$D$15,(G101*Datos!$C$15)))</f>
        <v>653.6</v>
      </c>
      <c r="M101" s="163">
        <v>25</v>
      </c>
      <c r="N101" s="163">
        <f t="shared" si="76"/>
        <v>1295.6500000000001</v>
      </c>
      <c r="O101" s="192">
        <f t="shared" si="77"/>
        <v>20204.349999999999</v>
      </c>
    </row>
    <row r="102" spans="1:15" ht="36.75" customHeight="1" x14ac:dyDescent="0.2">
      <c r="A102" s="227">
        <v>71</v>
      </c>
      <c r="B102" s="229" t="s">
        <v>458</v>
      </c>
      <c r="C102" s="229" t="s">
        <v>306</v>
      </c>
      <c r="D102" s="229" t="s">
        <v>4</v>
      </c>
      <c r="E102" s="230" t="s">
        <v>300</v>
      </c>
      <c r="F102" s="230" t="s">
        <v>301</v>
      </c>
      <c r="G102" s="163">
        <v>21500</v>
      </c>
      <c r="H102" s="163">
        <v>0</v>
      </c>
      <c r="I102" s="163">
        <f t="shared" si="63"/>
        <v>21500</v>
      </c>
      <c r="J102" s="164">
        <f>IF(G102&gt;=Datos!$D$14,(Datos!$D$14*Datos!$C$14),IF(G102&lt;=Datos!$D$14,(G102*Datos!$C$14)))</f>
        <v>617.04999999999995</v>
      </c>
      <c r="K102" s="165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64">
        <f>IF(G102&gt;=Datos!$D$15,(Datos!$D$15*Datos!$C$15),IF(G102&lt;=Datos!$D$15,(G102*Datos!$C$15)))</f>
        <v>653.6</v>
      </c>
      <c r="M102" s="163">
        <v>2025</v>
      </c>
      <c r="N102" s="163">
        <f t="shared" si="76"/>
        <v>3295.65</v>
      </c>
      <c r="O102" s="192">
        <f t="shared" si="77"/>
        <v>18204.349999999999</v>
      </c>
    </row>
    <row r="103" spans="1:15" ht="36.75" customHeight="1" x14ac:dyDescent="0.2">
      <c r="A103" s="227">
        <v>72</v>
      </c>
      <c r="B103" s="229" t="s">
        <v>178</v>
      </c>
      <c r="C103" s="229" t="s">
        <v>304</v>
      </c>
      <c r="D103" s="229" t="s">
        <v>4</v>
      </c>
      <c r="E103" s="230" t="s">
        <v>300</v>
      </c>
      <c r="F103" s="230" t="s">
        <v>19</v>
      </c>
      <c r="G103" s="163">
        <v>21500</v>
      </c>
      <c r="H103" s="163">
        <v>0</v>
      </c>
      <c r="I103" s="163">
        <f t="shared" si="63"/>
        <v>21500</v>
      </c>
      <c r="J103" s="164">
        <f>IF(G103&gt;=Datos!$D$14,(Datos!$D$14*Datos!$C$14),IF(G103&lt;=Datos!$D$14,(G103*Datos!$C$14)))</f>
        <v>617.04999999999995</v>
      </c>
      <c r="K103" s="165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64">
        <f>IF(G103&gt;=Datos!$D$15,(Datos!$D$15*Datos!$C$15),IF(G103&lt;=Datos!$D$15,(G103*Datos!$C$15)))</f>
        <v>653.6</v>
      </c>
      <c r="M103" s="163">
        <v>25</v>
      </c>
      <c r="N103" s="163">
        <f t="shared" si="74"/>
        <v>1295.6500000000001</v>
      </c>
      <c r="O103" s="192">
        <f t="shared" si="75"/>
        <v>20204.349999999999</v>
      </c>
    </row>
    <row r="104" spans="1:15" ht="36.75" customHeight="1" x14ac:dyDescent="0.2">
      <c r="A104" s="227">
        <v>73</v>
      </c>
      <c r="B104" s="229" t="s">
        <v>55</v>
      </c>
      <c r="C104" s="229" t="s">
        <v>354</v>
      </c>
      <c r="D104" s="229" t="s">
        <v>4</v>
      </c>
      <c r="E104" s="230" t="s">
        <v>300</v>
      </c>
      <c r="F104" s="230" t="s">
        <v>19</v>
      </c>
      <c r="G104" s="163">
        <v>21500</v>
      </c>
      <c r="H104" s="163">
        <v>0</v>
      </c>
      <c r="I104" s="163">
        <f t="shared" si="63"/>
        <v>21500</v>
      </c>
      <c r="J104" s="164">
        <f>IF(G104&gt;=Datos!$D$14,(Datos!$D$14*Datos!$C$14),IF(G104&lt;=Datos!$D$14,(G104*Datos!$C$14)))</f>
        <v>617.04999999999995</v>
      </c>
      <c r="K104" s="165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64">
        <f>IF(G104&gt;=Datos!$D$15,(Datos!$D$15*Datos!$C$15),IF(G104&lt;=Datos!$D$15,(G104*Datos!$C$15)))</f>
        <v>653.6</v>
      </c>
      <c r="M104" s="163">
        <v>2025</v>
      </c>
      <c r="N104" s="163">
        <f t="shared" si="74"/>
        <v>3295.65</v>
      </c>
      <c r="O104" s="192">
        <f t="shared" si="75"/>
        <v>18204.349999999999</v>
      </c>
    </row>
    <row r="105" spans="1:15" ht="36.75" customHeight="1" x14ac:dyDescent="0.2">
      <c r="A105" s="227">
        <v>74</v>
      </c>
      <c r="B105" s="229" t="s">
        <v>105</v>
      </c>
      <c r="C105" s="229" t="s">
        <v>306</v>
      </c>
      <c r="D105" s="229" t="s">
        <v>4</v>
      </c>
      <c r="E105" s="230" t="s">
        <v>300</v>
      </c>
      <c r="F105" s="230" t="s">
        <v>301</v>
      </c>
      <c r="G105" s="163">
        <v>21500</v>
      </c>
      <c r="H105" s="163">
        <v>0</v>
      </c>
      <c r="I105" s="163">
        <f t="shared" si="63"/>
        <v>21500</v>
      </c>
      <c r="J105" s="164">
        <f>IF(G105&gt;=Datos!$D$14,(Datos!$D$14*Datos!$C$14),IF(G105&lt;=Datos!$D$14,(G105*Datos!$C$14)))</f>
        <v>617.04999999999995</v>
      </c>
      <c r="K105" s="165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64">
        <f>IF(G105&gt;=Datos!$D$15,(Datos!$D$15*Datos!$C$15),IF(G105&lt;=Datos!$D$15,(G105*Datos!$C$15)))</f>
        <v>653.6</v>
      </c>
      <c r="M105" s="163">
        <v>9544.2099999999991</v>
      </c>
      <c r="N105" s="163">
        <f t="shared" si="74"/>
        <v>10814.859999999999</v>
      </c>
      <c r="O105" s="192">
        <f t="shared" si="75"/>
        <v>10685.140000000001</v>
      </c>
    </row>
    <row r="106" spans="1:15" ht="36.75" customHeight="1" x14ac:dyDescent="0.2">
      <c r="A106" s="227">
        <v>75</v>
      </c>
      <c r="B106" s="229" t="s">
        <v>472</v>
      </c>
      <c r="C106" s="229" t="s">
        <v>304</v>
      </c>
      <c r="D106" s="229" t="s">
        <v>4</v>
      </c>
      <c r="E106" s="230" t="s">
        <v>300</v>
      </c>
      <c r="F106" s="230" t="s">
        <v>19</v>
      </c>
      <c r="G106" s="163">
        <v>21500</v>
      </c>
      <c r="H106" s="163">
        <v>0</v>
      </c>
      <c r="I106" s="163">
        <f t="shared" si="63"/>
        <v>21500</v>
      </c>
      <c r="J106" s="164">
        <f>IF(G106&gt;=Datos!$D$14,(Datos!$D$14*Datos!$C$14),IF(G106&lt;=Datos!$D$14,(G106*Datos!$C$14)))</f>
        <v>617.04999999999995</v>
      </c>
      <c r="K106" s="165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64">
        <f>IF(G106&gt;=Datos!$D$15,(Datos!$D$15*Datos!$C$15),IF(G106&lt;=Datos!$D$15,(G106*Datos!$C$15)))</f>
        <v>653.6</v>
      </c>
      <c r="M106" s="163">
        <v>25</v>
      </c>
      <c r="N106" s="163">
        <f t="shared" si="74"/>
        <v>1295.6500000000001</v>
      </c>
      <c r="O106" s="192">
        <f t="shared" si="75"/>
        <v>20204.349999999999</v>
      </c>
    </row>
    <row r="107" spans="1:15" ht="36.75" customHeight="1" x14ac:dyDescent="0.2">
      <c r="A107" s="227">
        <v>76</v>
      </c>
      <c r="B107" s="229" t="s">
        <v>140</v>
      </c>
      <c r="C107" s="229" t="s">
        <v>305</v>
      </c>
      <c r="D107" s="229" t="s">
        <v>4</v>
      </c>
      <c r="E107" s="230" t="s">
        <v>300</v>
      </c>
      <c r="F107" s="230" t="s">
        <v>19</v>
      </c>
      <c r="G107" s="163">
        <v>21500</v>
      </c>
      <c r="H107" s="163">
        <v>0</v>
      </c>
      <c r="I107" s="163">
        <f t="shared" si="63"/>
        <v>21500</v>
      </c>
      <c r="J107" s="164">
        <f>IF(G107&gt;=Datos!$D$14,(Datos!$D$14*Datos!$C$14),IF(G107&lt;=Datos!$D$14,(G107*Datos!$C$14)))</f>
        <v>617.04999999999995</v>
      </c>
      <c r="K107" s="165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64">
        <f>IF(G107&gt;=Datos!$D$15,(Datos!$D$15*Datos!$C$15),IF(G107&lt;=Datos!$D$15,(G107*Datos!$C$15)))</f>
        <v>653.6</v>
      </c>
      <c r="M107" s="163">
        <v>3455.92</v>
      </c>
      <c r="N107" s="163">
        <f t="shared" ref="N107:N113" si="78">SUM(J107:M107)</f>
        <v>4726.57</v>
      </c>
      <c r="O107" s="192">
        <f t="shared" ref="O107:O113" si="79">+G107-N107</f>
        <v>16773.43</v>
      </c>
    </row>
    <row r="108" spans="1:15" ht="36.75" customHeight="1" x14ac:dyDescent="0.2">
      <c r="A108" s="227">
        <v>77</v>
      </c>
      <c r="B108" s="229" t="s">
        <v>432</v>
      </c>
      <c r="C108" s="229" t="s">
        <v>306</v>
      </c>
      <c r="D108" s="229" t="s">
        <v>4</v>
      </c>
      <c r="E108" s="230" t="s">
        <v>300</v>
      </c>
      <c r="F108" s="230" t="s">
        <v>19</v>
      </c>
      <c r="G108" s="163">
        <v>21500</v>
      </c>
      <c r="H108" s="163">
        <v>0</v>
      </c>
      <c r="I108" s="163">
        <f t="shared" si="63"/>
        <v>21500</v>
      </c>
      <c r="J108" s="164">
        <f>IF(G108&gt;=Datos!$D$14,(Datos!$D$14*Datos!$C$14),IF(G108&lt;=Datos!$D$14,(G108*Datos!$C$14)))</f>
        <v>617.04999999999995</v>
      </c>
      <c r="K108" s="165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64">
        <f>IF(G108&gt;=Datos!$D$15,(Datos!$D$15*Datos!$C$15),IF(G108&lt;=Datos!$D$15,(G108*Datos!$C$15)))</f>
        <v>653.6</v>
      </c>
      <c r="M108" s="163">
        <v>12453.67</v>
      </c>
      <c r="N108" s="163">
        <f t="shared" si="78"/>
        <v>13724.32</v>
      </c>
      <c r="O108" s="192">
        <f t="shared" si="79"/>
        <v>7775.68</v>
      </c>
    </row>
    <row r="109" spans="1:15" ht="36.75" customHeight="1" x14ac:dyDescent="0.2">
      <c r="A109" s="227">
        <v>78</v>
      </c>
      <c r="B109" s="229" t="s">
        <v>96</v>
      </c>
      <c r="C109" s="229" t="s">
        <v>306</v>
      </c>
      <c r="D109" s="229" t="s">
        <v>4</v>
      </c>
      <c r="E109" s="230" t="s">
        <v>300</v>
      </c>
      <c r="F109" s="230" t="s">
        <v>19</v>
      </c>
      <c r="G109" s="163">
        <v>21500</v>
      </c>
      <c r="H109" s="163">
        <v>0</v>
      </c>
      <c r="I109" s="163">
        <f t="shared" si="63"/>
        <v>21500</v>
      </c>
      <c r="J109" s="164">
        <f>IF(G109&gt;=Datos!$D$14,(Datos!$D$14*Datos!$C$14),IF(G109&lt;=Datos!$D$14,(G109*Datos!$C$14)))</f>
        <v>617.04999999999995</v>
      </c>
      <c r="K109" s="165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64">
        <f>IF(G109&gt;=Datos!$D$15,(Datos!$D$15*Datos!$C$15),IF(G109&lt;=Datos!$D$15,(G109*Datos!$C$15)))</f>
        <v>653.6</v>
      </c>
      <c r="M109" s="163">
        <v>5492.9</v>
      </c>
      <c r="N109" s="163">
        <f t="shared" si="78"/>
        <v>6763.5499999999993</v>
      </c>
      <c r="O109" s="192">
        <f t="shared" si="79"/>
        <v>14736.45</v>
      </c>
    </row>
    <row r="110" spans="1:15" ht="36.75" customHeight="1" x14ac:dyDescent="0.2">
      <c r="A110" s="227">
        <v>79</v>
      </c>
      <c r="B110" s="229" t="s">
        <v>817</v>
      </c>
      <c r="C110" s="229" t="s">
        <v>305</v>
      </c>
      <c r="D110" s="229" t="s">
        <v>4</v>
      </c>
      <c r="E110" s="230" t="s">
        <v>300</v>
      </c>
      <c r="F110" s="230" t="s">
        <v>19</v>
      </c>
      <c r="G110" s="163">
        <v>21500</v>
      </c>
      <c r="H110" s="163">
        <v>0</v>
      </c>
      <c r="I110" s="163">
        <f t="shared" si="63"/>
        <v>21500</v>
      </c>
      <c r="J110" s="164">
        <f>IF(G110&gt;=Datos!$D$14,(Datos!$D$14*Datos!$C$14),IF(G110&lt;=Datos!$D$14,(G110*Datos!$C$14)))</f>
        <v>617.04999999999995</v>
      </c>
      <c r="K110" s="165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64">
        <f>IF(G110&gt;=Datos!$D$15,(Datos!$D$15*Datos!$C$15),IF(G110&lt;=Datos!$D$15,(G110*Datos!$C$15)))</f>
        <v>653.6</v>
      </c>
      <c r="M110" s="163">
        <v>25</v>
      </c>
      <c r="N110" s="163">
        <f t="shared" si="78"/>
        <v>1295.6500000000001</v>
      </c>
      <c r="O110" s="192">
        <f t="shared" si="79"/>
        <v>20204.349999999999</v>
      </c>
    </row>
    <row r="111" spans="1:15" ht="36.75" customHeight="1" x14ac:dyDescent="0.2">
      <c r="A111" s="227">
        <v>80</v>
      </c>
      <c r="B111" s="229" t="s">
        <v>322</v>
      </c>
      <c r="C111" s="229" t="s">
        <v>439</v>
      </c>
      <c r="D111" s="229" t="s">
        <v>246</v>
      </c>
      <c r="E111" s="230" t="s">
        <v>300</v>
      </c>
      <c r="F111" s="230" t="s">
        <v>301</v>
      </c>
      <c r="G111" s="163">
        <v>25000</v>
      </c>
      <c r="H111" s="163">
        <v>0</v>
      </c>
      <c r="I111" s="163">
        <f t="shared" si="63"/>
        <v>25000</v>
      </c>
      <c r="J111" s="164">
        <f>IF(G111&gt;=Datos!$D$14,(Datos!$D$14*Datos!$C$14),IF(G111&lt;=Datos!$D$14,(G111*Datos!$C$14)))</f>
        <v>717.5</v>
      </c>
      <c r="K111" s="165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64">
        <f>IF(G111&gt;=Datos!$D$15,(Datos!$D$15*Datos!$C$15),IF(G111&lt;=Datos!$D$15,(G111*Datos!$C$15)))</f>
        <v>760</v>
      </c>
      <c r="M111" s="163">
        <v>25</v>
      </c>
      <c r="N111" s="163">
        <f t="shared" si="78"/>
        <v>1502.5</v>
      </c>
      <c r="O111" s="192">
        <f t="shared" si="79"/>
        <v>23497.5</v>
      </c>
    </row>
    <row r="112" spans="1:15" ht="36.75" customHeight="1" x14ac:dyDescent="0.2">
      <c r="A112" s="227">
        <v>81</v>
      </c>
      <c r="B112" s="229" t="s">
        <v>466</v>
      </c>
      <c r="C112" s="229" t="s">
        <v>305</v>
      </c>
      <c r="D112" s="229" t="s">
        <v>4</v>
      </c>
      <c r="E112" s="230" t="s">
        <v>300</v>
      </c>
      <c r="F112" s="230" t="s">
        <v>19</v>
      </c>
      <c r="G112" s="163">
        <v>21500</v>
      </c>
      <c r="H112" s="163">
        <v>0</v>
      </c>
      <c r="I112" s="163">
        <f t="shared" si="63"/>
        <v>21500</v>
      </c>
      <c r="J112" s="164">
        <f>IF(G112&gt;=Datos!$D$14,(Datos!$D$14*Datos!$C$14),IF(G112&lt;=Datos!$D$14,(G112*Datos!$C$14)))</f>
        <v>617.04999999999995</v>
      </c>
      <c r="K112" s="165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64">
        <f>IF(G112&gt;=Datos!$D$15,(Datos!$D$15*Datos!$C$15),IF(G112&lt;=Datos!$D$15,(G112*Datos!$C$15)))</f>
        <v>653.6</v>
      </c>
      <c r="M112" s="163">
        <v>25</v>
      </c>
      <c r="N112" s="163">
        <f t="shared" si="78"/>
        <v>1295.6500000000001</v>
      </c>
      <c r="O112" s="192">
        <f t="shared" si="79"/>
        <v>20204.349999999999</v>
      </c>
    </row>
    <row r="113" spans="1:15" ht="36.75" customHeight="1" x14ac:dyDescent="0.2">
      <c r="A113" s="227">
        <v>82</v>
      </c>
      <c r="B113" s="229" t="s">
        <v>43</v>
      </c>
      <c r="C113" s="229" t="s">
        <v>304</v>
      </c>
      <c r="D113" s="229" t="s">
        <v>4</v>
      </c>
      <c r="E113" s="230" t="s">
        <v>300</v>
      </c>
      <c r="F113" s="230" t="s">
        <v>19</v>
      </c>
      <c r="G113" s="163">
        <v>21500</v>
      </c>
      <c r="H113" s="163">
        <v>0</v>
      </c>
      <c r="I113" s="163">
        <f t="shared" si="63"/>
        <v>21500</v>
      </c>
      <c r="J113" s="164">
        <f>IF(G113&gt;=Datos!$D$14,(Datos!$D$14*Datos!$C$14),IF(G113&lt;=Datos!$D$14,(G113*Datos!$C$14)))</f>
        <v>617.04999999999995</v>
      </c>
      <c r="K113" s="165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64">
        <f>IF(G113&gt;=Datos!$D$15,(Datos!$D$15*Datos!$C$15),IF(G113&lt;=Datos!$D$15,(G113*Datos!$C$15)))</f>
        <v>653.6</v>
      </c>
      <c r="M113" s="163">
        <v>25</v>
      </c>
      <c r="N113" s="163">
        <f t="shared" si="78"/>
        <v>1295.6500000000001</v>
      </c>
      <c r="O113" s="192">
        <f t="shared" si="79"/>
        <v>20204.349999999999</v>
      </c>
    </row>
    <row r="114" spans="1:15" ht="36.75" customHeight="1" x14ac:dyDescent="0.2">
      <c r="A114" s="227">
        <v>83</v>
      </c>
      <c r="B114" s="229" t="s">
        <v>457</v>
      </c>
      <c r="C114" s="229" t="s">
        <v>305</v>
      </c>
      <c r="D114" s="229" t="s">
        <v>4</v>
      </c>
      <c r="E114" s="230" t="s">
        <v>300</v>
      </c>
      <c r="F114" s="230" t="s">
        <v>19</v>
      </c>
      <c r="G114" s="139">
        <v>21500</v>
      </c>
      <c r="H114" s="163">
        <v>0</v>
      </c>
      <c r="I114" s="163">
        <f t="shared" si="63"/>
        <v>21500</v>
      </c>
      <c r="J114" s="164">
        <f>IF(G114&gt;=Datos!$D$14,(Datos!$D$14*Datos!$C$14),IF(G114&lt;=Datos!$D$14,(G114*Datos!$C$14)))</f>
        <v>617.04999999999995</v>
      </c>
      <c r="K114" s="165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64">
        <f>IF(G114&gt;=Datos!$D$15,(Datos!$D$15*Datos!$C$15),IF(G114&lt;=Datos!$D$15,(G114*Datos!$C$15)))</f>
        <v>653.6</v>
      </c>
      <c r="M114" s="163">
        <v>25</v>
      </c>
      <c r="N114" s="163">
        <f>SUM(J114:M114)</f>
        <v>1295.6500000000001</v>
      </c>
      <c r="O114" s="192">
        <f>+G114-N114</f>
        <v>20204.349999999999</v>
      </c>
    </row>
    <row r="115" spans="1:15" ht="36.75" customHeight="1" x14ac:dyDescent="0.2">
      <c r="A115" s="227">
        <v>84</v>
      </c>
      <c r="B115" s="228" t="s">
        <v>156</v>
      </c>
      <c r="C115" s="229" t="s">
        <v>306</v>
      </c>
      <c r="D115" s="228" t="s">
        <v>4</v>
      </c>
      <c r="E115" s="230" t="s">
        <v>300</v>
      </c>
      <c r="F115" s="230" t="s">
        <v>19</v>
      </c>
      <c r="G115" s="139">
        <v>21500</v>
      </c>
      <c r="H115" s="163">
        <v>0</v>
      </c>
      <c r="I115" s="163">
        <f t="shared" si="63"/>
        <v>21500</v>
      </c>
      <c r="J115" s="164">
        <f>IF(G115&gt;=Datos!$D$14,(Datos!$D$14*Datos!$C$14),IF(G115&lt;=Datos!$D$14,(G115*Datos!$C$14)))</f>
        <v>617.04999999999995</v>
      </c>
      <c r="K115" s="165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64">
        <f>IF(G115&gt;=Datos!$D$15,(Datos!$D$15*Datos!$C$15),IF(G115&lt;=Datos!$D$15,(G115*Datos!$C$15)))</f>
        <v>653.6</v>
      </c>
      <c r="M115" s="163">
        <v>2108.1</v>
      </c>
      <c r="N115" s="163">
        <f t="shared" ref="N115:N121" si="80">SUM(J115:M115)</f>
        <v>3378.75</v>
      </c>
      <c r="O115" s="192">
        <f t="shared" ref="O115:O121" si="81">+G115-N115</f>
        <v>18121.25</v>
      </c>
    </row>
    <row r="116" spans="1:15" ht="36.75" customHeight="1" x14ac:dyDescent="0.2">
      <c r="A116" s="227">
        <v>85</v>
      </c>
      <c r="B116" s="229" t="s">
        <v>77</v>
      </c>
      <c r="C116" s="229" t="s">
        <v>305</v>
      </c>
      <c r="D116" s="99" t="s">
        <v>4</v>
      </c>
      <c r="E116" s="230" t="s">
        <v>300</v>
      </c>
      <c r="F116" s="230" t="s">
        <v>19</v>
      </c>
      <c r="G116" s="163">
        <v>21500</v>
      </c>
      <c r="H116" s="163">
        <v>0</v>
      </c>
      <c r="I116" s="163">
        <f t="shared" si="63"/>
        <v>21500</v>
      </c>
      <c r="J116" s="164">
        <f>IF(G116&gt;=Datos!$D$14,(Datos!$D$14*Datos!$C$14),IF(G116&lt;=Datos!$D$14,(G116*Datos!$C$14)))</f>
        <v>617.04999999999995</v>
      </c>
      <c r="K116" s="165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64">
        <f>IF(G116&gt;=Datos!$D$15,(Datos!$D$15*Datos!$C$15),IF(G116&lt;=Datos!$D$15,(G116*Datos!$C$15)))</f>
        <v>653.6</v>
      </c>
      <c r="M116" s="163">
        <v>25</v>
      </c>
      <c r="N116" s="163">
        <f t="shared" si="80"/>
        <v>1295.6500000000001</v>
      </c>
      <c r="O116" s="192">
        <f t="shared" si="81"/>
        <v>20204.349999999999</v>
      </c>
    </row>
    <row r="117" spans="1:15" ht="36.75" customHeight="1" x14ac:dyDescent="0.2">
      <c r="A117" s="227">
        <v>86</v>
      </c>
      <c r="B117" s="229" t="s">
        <v>60</v>
      </c>
      <c r="C117" s="229" t="s">
        <v>306</v>
      </c>
      <c r="D117" s="229" t="s">
        <v>4</v>
      </c>
      <c r="E117" s="230" t="s">
        <v>300</v>
      </c>
      <c r="F117" s="230" t="s">
        <v>19</v>
      </c>
      <c r="G117" s="163">
        <v>21500</v>
      </c>
      <c r="H117" s="163">
        <v>0</v>
      </c>
      <c r="I117" s="163">
        <f t="shared" si="63"/>
        <v>21500</v>
      </c>
      <c r="J117" s="164">
        <f>IF(G117&gt;=Datos!$D$14,(Datos!$D$14*Datos!$C$14),IF(G117&lt;=Datos!$D$14,(G117*Datos!$C$14)))</f>
        <v>617.04999999999995</v>
      </c>
      <c r="K117" s="165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64">
        <f>IF(G117&gt;=Datos!$D$15,(Datos!$D$15*Datos!$C$15),IF(G117&lt;=Datos!$D$15,(G117*Datos!$C$15)))</f>
        <v>653.6</v>
      </c>
      <c r="M117" s="163">
        <v>3650.41</v>
      </c>
      <c r="N117" s="163">
        <f t="shared" si="80"/>
        <v>4921.0599999999995</v>
      </c>
      <c r="O117" s="192">
        <f t="shared" si="81"/>
        <v>16578.940000000002</v>
      </c>
    </row>
    <row r="118" spans="1:15" ht="36.75" customHeight="1" x14ac:dyDescent="0.2">
      <c r="A118" s="227">
        <v>87</v>
      </c>
      <c r="B118" s="229" t="s">
        <v>818</v>
      </c>
      <c r="C118" s="229" t="s">
        <v>305</v>
      </c>
      <c r="D118" s="229" t="s">
        <v>4</v>
      </c>
      <c r="E118" s="230" t="s">
        <v>300</v>
      </c>
      <c r="F118" s="230" t="s">
        <v>19</v>
      </c>
      <c r="G118" s="163">
        <v>21500</v>
      </c>
      <c r="H118" s="163">
        <v>0</v>
      </c>
      <c r="I118" s="163">
        <f t="shared" si="63"/>
        <v>21500</v>
      </c>
      <c r="J118" s="164">
        <f>IF(G118&gt;=Datos!$D$14,(Datos!$D$14*Datos!$C$14),IF(G118&lt;=Datos!$D$14,(G118*Datos!$C$14)))</f>
        <v>617.04999999999995</v>
      </c>
      <c r="K118" s="165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64">
        <f>IF(G118&gt;=Datos!$D$15,(Datos!$D$15*Datos!$C$15),IF(G118&lt;=Datos!$D$15,(G118*Datos!$C$15)))</f>
        <v>653.6</v>
      </c>
      <c r="M118" s="163">
        <v>25</v>
      </c>
      <c r="N118" s="163">
        <f t="shared" si="80"/>
        <v>1295.6500000000001</v>
      </c>
      <c r="O118" s="192">
        <f t="shared" si="81"/>
        <v>20204.349999999999</v>
      </c>
    </row>
    <row r="119" spans="1:15" ht="36.75" customHeight="1" x14ac:dyDescent="0.2">
      <c r="A119" s="227">
        <v>88</v>
      </c>
      <c r="B119" s="229" t="s">
        <v>30</v>
      </c>
      <c r="C119" s="229" t="s">
        <v>306</v>
      </c>
      <c r="D119" s="229" t="s">
        <v>4</v>
      </c>
      <c r="E119" s="230" t="s">
        <v>300</v>
      </c>
      <c r="F119" s="230" t="s">
        <v>19</v>
      </c>
      <c r="G119" s="163">
        <v>21500</v>
      </c>
      <c r="H119" s="163">
        <v>0</v>
      </c>
      <c r="I119" s="163">
        <f t="shared" si="63"/>
        <v>21500</v>
      </c>
      <c r="J119" s="164">
        <f>IF(G119&gt;=Datos!$D$14,(Datos!$D$14*Datos!$C$14),IF(G119&lt;=Datos!$D$14,(G119*Datos!$C$14)))</f>
        <v>617.04999999999995</v>
      </c>
      <c r="K119" s="165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64">
        <f>IF(G119&gt;=Datos!$D$15,(Datos!$D$15*Datos!$C$15),IF(G119&lt;=Datos!$D$15,(G119*Datos!$C$15)))</f>
        <v>653.6</v>
      </c>
      <c r="M119" s="163">
        <v>6837.17</v>
      </c>
      <c r="N119" s="163">
        <f t="shared" si="80"/>
        <v>8107.82</v>
      </c>
      <c r="O119" s="192">
        <f t="shared" si="81"/>
        <v>13392.18</v>
      </c>
    </row>
    <row r="120" spans="1:15" ht="36.75" customHeight="1" x14ac:dyDescent="0.2">
      <c r="A120" s="227">
        <v>89</v>
      </c>
      <c r="B120" s="229" t="s">
        <v>219</v>
      </c>
      <c r="C120" s="229" t="s">
        <v>306</v>
      </c>
      <c r="D120" s="229" t="s">
        <v>823</v>
      </c>
      <c r="E120" s="230" t="s">
        <v>300</v>
      </c>
      <c r="F120" s="230" t="s">
        <v>301</v>
      </c>
      <c r="G120" s="163">
        <v>13860</v>
      </c>
      <c r="H120" s="163">
        <v>0</v>
      </c>
      <c r="I120" s="163">
        <f t="shared" si="63"/>
        <v>13860</v>
      </c>
      <c r="J120" s="164">
        <f>IF(G120&gt;=Datos!$D$14,(Datos!$D$14*Datos!$C$14),IF(G120&lt;=Datos!$D$14,(G120*Datos!$C$14)))</f>
        <v>397.78199999999998</v>
      </c>
      <c r="K120" s="165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64">
        <f>IF(G120&gt;=Datos!$D$15,(Datos!$D$15*Datos!$C$15),IF(G120&lt;=Datos!$D$15,(G120*Datos!$C$15)))</f>
        <v>421.34399999999999</v>
      </c>
      <c r="M120" s="163">
        <v>25</v>
      </c>
      <c r="N120" s="163">
        <f t="shared" si="80"/>
        <v>844.12599999999998</v>
      </c>
      <c r="O120" s="192">
        <f t="shared" si="81"/>
        <v>13015.874</v>
      </c>
    </row>
    <row r="121" spans="1:15" ht="36.75" customHeight="1" x14ac:dyDescent="0.2">
      <c r="A121" s="227">
        <v>90</v>
      </c>
      <c r="B121" s="229" t="s">
        <v>553</v>
      </c>
      <c r="C121" s="229" t="s">
        <v>354</v>
      </c>
      <c r="D121" s="229" t="s">
        <v>822</v>
      </c>
      <c r="E121" s="230" t="s">
        <v>300</v>
      </c>
      <c r="F121" s="230" t="s">
        <v>19</v>
      </c>
      <c r="G121" s="163">
        <v>33000</v>
      </c>
      <c r="H121" s="163">
        <v>0</v>
      </c>
      <c r="I121" s="163">
        <f t="shared" si="63"/>
        <v>33000</v>
      </c>
      <c r="J121" s="164">
        <f>IF(G121&gt;=Datos!$D$14,(Datos!$D$14*Datos!$C$14),IF(G121&lt;=Datos!$D$14,(G121*Datos!$C$14)))</f>
        <v>947.1</v>
      </c>
      <c r="K121" s="165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64">
        <f>IF(G121&gt;=Datos!$D$15,(Datos!$D$15*Datos!$C$15),IF(G121&lt;=Datos!$D$15,(G121*Datos!$C$15)))</f>
        <v>1003.2</v>
      </c>
      <c r="M121" s="163">
        <v>3025</v>
      </c>
      <c r="N121" s="163">
        <f t="shared" si="80"/>
        <v>4975.3</v>
      </c>
      <c r="O121" s="192">
        <f t="shared" si="81"/>
        <v>28024.7</v>
      </c>
    </row>
    <row r="122" spans="1:15" ht="36.75" customHeight="1" x14ac:dyDescent="0.2">
      <c r="A122" s="227">
        <v>91</v>
      </c>
      <c r="B122" s="229" t="s">
        <v>62</v>
      </c>
      <c r="C122" s="229" t="s">
        <v>306</v>
      </c>
      <c r="D122" s="229" t="s">
        <v>822</v>
      </c>
      <c r="E122" s="230" t="s">
        <v>300</v>
      </c>
      <c r="F122" s="230" t="s">
        <v>19</v>
      </c>
      <c r="G122" s="163">
        <v>26000</v>
      </c>
      <c r="H122" s="163">
        <v>0</v>
      </c>
      <c r="I122" s="163">
        <f t="shared" si="63"/>
        <v>26000</v>
      </c>
      <c r="J122" s="164">
        <f>IF(G122&gt;=Datos!$D$14,(Datos!$D$14*Datos!$C$14),IF(G122&lt;=Datos!$D$14,(G122*Datos!$C$14)))</f>
        <v>746.2</v>
      </c>
      <c r="K122" s="165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64">
        <f>IF(G122&gt;=Datos!$D$15,(Datos!$D$15*Datos!$C$15),IF(G122&lt;=Datos!$D$15,(G122*Datos!$C$15)))</f>
        <v>790.4</v>
      </c>
      <c r="M122" s="163">
        <v>17856.189999999999</v>
      </c>
      <c r="N122" s="163">
        <f t="shared" si="74"/>
        <v>19392.789999999997</v>
      </c>
      <c r="O122" s="192">
        <f t="shared" si="75"/>
        <v>6607.2100000000028</v>
      </c>
    </row>
    <row r="123" spans="1:15" ht="36.75" customHeight="1" x14ac:dyDescent="0.2">
      <c r="A123" s="227">
        <v>92</v>
      </c>
      <c r="B123" s="229" t="s">
        <v>215</v>
      </c>
      <c r="C123" s="229" t="s">
        <v>354</v>
      </c>
      <c r="D123" s="229" t="s">
        <v>251</v>
      </c>
      <c r="E123" s="230" t="s">
        <v>300</v>
      </c>
      <c r="F123" s="230" t="s">
        <v>301</v>
      </c>
      <c r="G123" s="163">
        <v>22500</v>
      </c>
      <c r="H123" s="163">
        <v>0</v>
      </c>
      <c r="I123" s="163">
        <f t="shared" si="63"/>
        <v>22500</v>
      </c>
      <c r="J123" s="164">
        <f>IF(G123&gt;=Datos!$D$14,(Datos!$D$14*Datos!$C$14),IF(G123&lt;=Datos!$D$14,(G123*Datos!$C$14)))</f>
        <v>645.75</v>
      </c>
      <c r="K123" s="165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64">
        <f>IF(G123&gt;=Datos!$D$15,(Datos!$D$15*Datos!$C$15),IF(G123&lt;=Datos!$D$15,(G123*Datos!$C$15)))</f>
        <v>684</v>
      </c>
      <c r="M123" s="163">
        <v>5221.08</v>
      </c>
      <c r="N123" s="163">
        <f t="shared" si="74"/>
        <v>6550.83</v>
      </c>
      <c r="O123" s="192">
        <f t="shared" si="75"/>
        <v>15949.17</v>
      </c>
    </row>
    <row r="124" spans="1:15" ht="36.75" customHeight="1" x14ac:dyDescent="0.2">
      <c r="A124" s="227">
        <v>93</v>
      </c>
      <c r="B124" s="229" t="s">
        <v>378</v>
      </c>
      <c r="C124" s="229" t="s">
        <v>354</v>
      </c>
      <c r="D124" s="229" t="s">
        <v>822</v>
      </c>
      <c r="E124" s="230" t="s">
        <v>300</v>
      </c>
      <c r="F124" s="230" t="s">
        <v>19</v>
      </c>
      <c r="G124" s="163">
        <v>26000</v>
      </c>
      <c r="H124" s="163">
        <v>0</v>
      </c>
      <c r="I124" s="163">
        <f t="shared" si="63"/>
        <v>26000</v>
      </c>
      <c r="J124" s="164">
        <f>IF(G124&gt;=Datos!$D$14,(Datos!$D$14*Datos!$C$14),IF(G124&lt;=Datos!$D$14,(G124*Datos!$C$14)))</f>
        <v>746.2</v>
      </c>
      <c r="K124" s="165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64">
        <f>IF(G124&gt;=Datos!$D$15,(Datos!$D$15*Datos!$C$15),IF(G124&lt;=Datos!$D$15,(G124*Datos!$C$15)))</f>
        <v>790.4</v>
      </c>
      <c r="M124" s="163">
        <v>2025</v>
      </c>
      <c r="N124" s="163">
        <f t="shared" si="74"/>
        <v>3561.6</v>
      </c>
      <c r="O124" s="192">
        <f t="shared" si="75"/>
        <v>22438.400000000001</v>
      </c>
    </row>
    <row r="125" spans="1:15" ht="36.75" customHeight="1" x14ac:dyDescent="0.2">
      <c r="A125" s="227">
        <v>94</v>
      </c>
      <c r="B125" s="229" t="s">
        <v>61</v>
      </c>
      <c r="C125" s="229" t="s">
        <v>305</v>
      </c>
      <c r="D125" s="229" t="s">
        <v>4</v>
      </c>
      <c r="E125" s="230" t="s">
        <v>300</v>
      </c>
      <c r="F125" s="230" t="s">
        <v>19</v>
      </c>
      <c r="G125" s="163">
        <v>21500</v>
      </c>
      <c r="H125" s="163">
        <v>0</v>
      </c>
      <c r="I125" s="163">
        <f t="shared" si="63"/>
        <v>21500</v>
      </c>
      <c r="J125" s="164">
        <f>IF(G125&gt;=Datos!$D$14,(Datos!$D$14*Datos!$C$14),IF(G125&lt;=Datos!$D$14,(G125*Datos!$C$14)))</f>
        <v>617.04999999999995</v>
      </c>
      <c r="K125" s="165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64">
        <f>IF(G125&gt;=Datos!$D$15,(Datos!$D$15*Datos!$C$15),IF(G125&lt;=Datos!$D$15,(G125*Datos!$C$15)))</f>
        <v>653.6</v>
      </c>
      <c r="M125" s="163">
        <v>25</v>
      </c>
      <c r="N125" s="163">
        <f t="shared" si="74"/>
        <v>1295.6500000000001</v>
      </c>
      <c r="O125" s="192">
        <f t="shared" si="75"/>
        <v>20204.349999999999</v>
      </c>
    </row>
    <row r="126" spans="1:15" ht="36.75" customHeight="1" x14ac:dyDescent="0.2">
      <c r="A126" s="227">
        <v>95</v>
      </c>
      <c r="B126" s="229" t="s">
        <v>162</v>
      </c>
      <c r="C126" s="229" t="s">
        <v>305</v>
      </c>
      <c r="D126" s="229" t="s">
        <v>4</v>
      </c>
      <c r="E126" s="230" t="s">
        <v>300</v>
      </c>
      <c r="F126" s="230" t="s">
        <v>19</v>
      </c>
      <c r="G126" s="163">
        <v>21500</v>
      </c>
      <c r="H126" s="163">
        <v>0</v>
      </c>
      <c r="I126" s="163">
        <f t="shared" si="63"/>
        <v>21500</v>
      </c>
      <c r="J126" s="164">
        <f>IF(G126&gt;=Datos!$D$14,(Datos!$D$14*Datos!$C$14),IF(G126&lt;=Datos!$D$14,(G126*Datos!$C$14)))</f>
        <v>617.04999999999995</v>
      </c>
      <c r="K126" s="165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64">
        <f>IF(G126&gt;=Datos!$D$15,(Datos!$D$15*Datos!$C$15),IF(G126&lt;=Datos!$D$15,(G126*Datos!$C$15)))</f>
        <v>653.6</v>
      </c>
      <c r="M126" s="163">
        <v>25</v>
      </c>
      <c r="N126" s="163">
        <f t="shared" si="74"/>
        <v>1295.6500000000001</v>
      </c>
      <c r="O126" s="192">
        <f t="shared" si="75"/>
        <v>20204.349999999999</v>
      </c>
    </row>
    <row r="127" spans="1:15" ht="36.75" customHeight="1" x14ac:dyDescent="0.2">
      <c r="A127" s="227">
        <v>96</v>
      </c>
      <c r="B127" s="229" t="s">
        <v>170</v>
      </c>
      <c r="C127" s="229" t="s">
        <v>304</v>
      </c>
      <c r="D127" s="229" t="s">
        <v>4</v>
      </c>
      <c r="E127" s="230" t="s">
        <v>300</v>
      </c>
      <c r="F127" s="230" t="s">
        <v>19</v>
      </c>
      <c r="G127" s="163">
        <v>21500</v>
      </c>
      <c r="H127" s="163">
        <v>0</v>
      </c>
      <c r="I127" s="163">
        <f t="shared" si="63"/>
        <v>21500</v>
      </c>
      <c r="J127" s="164">
        <f>IF(G127&gt;=Datos!$D$14,(Datos!$D$14*Datos!$C$14),IF(G127&lt;=Datos!$D$14,(G127*Datos!$C$14)))</f>
        <v>617.04999999999995</v>
      </c>
      <c r="K127" s="165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64">
        <f>IF(G127&gt;=Datos!$D$15,(Datos!$D$15*Datos!$C$15),IF(G127&lt;=Datos!$D$15,(G127*Datos!$C$15)))</f>
        <v>653.6</v>
      </c>
      <c r="M127" s="163">
        <v>25</v>
      </c>
      <c r="N127" s="163">
        <f t="shared" si="74"/>
        <v>1295.6500000000001</v>
      </c>
      <c r="O127" s="192">
        <f t="shared" si="75"/>
        <v>20204.349999999999</v>
      </c>
    </row>
    <row r="128" spans="1:15" ht="36.75" customHeight="1" x14ac:dyDescent="0.2">
      <c r="A128" s="227">
        <v>97</v>
      </c>
      <c r="B128" s="249" t="s">
        <v>552</v>
      </c>
      <c r="C128" s="229" t="s">
        <v>354</v>
      </c>
      <c r="D128" s="138" t="s">
        <v>4</v>
      </c>
      <c r="E128" s="230" t="s">
        <v>300</v>
      </c>
      <c r="F128" s="230" t="s">
        <v>19</v>
      </c>
      <c r="G128" s="163">
        <v>21500</v>
      </c>
      <c r="H128" s="163">
        <v>0</v>
      </c>
      <c r="I128" s="163">
        <f t="shared" si="63"/>
        <v>21500</v>
      </c>
      <c r="J128" s="164">
        <f>IF(G128&gt;=Datos!$D$14,(Datos!$D$14*Datos!$C$14),IF(G128&lt;=Datos!$D$14,(G128*Datos!$C$14)))</f>
        <v>617.04999999999995</v>
      </c>
      <c r="K128" s="165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64">
        <f>IF(G128&gt;=Datos!$D$15,(Datos!$D$15*Datos!$C$15),IF(G128&lt;=Datos!$D$15,(G128*Datos!$C$15)))</f>
        <v>653.6</v>
      </c>
      <c r="M128" s="163">
        <v>3590.49</v>
      </c>
      <c r="N128" s="163">
        <f t="shared" si="74"/>
        <v>4861.1399999999994</v>
      </c>
      <c r="O128" s="192">
        <f t="shared" si="75"/>
        <v>16638.86</v>
      </c>
    </row>
    <row r="129" spans="1:15" ht="36.75" customHeight="1" x14ac:dyDescent="0.2">
      <c r="A129" s="227">
        <v>98</v>
      </c>
      <c r="B129" s="228" t="s">
        <v>192</v>
      </c>
      <c r="C129" s="229" t="s">
        <v>304</v>
      </c>
      <c r="D129" s="228" t="s">
        <v>4</v>
      </c>
      <c r="E129" s="230" t="s">
        <v>300</v>
      </c>
      <c r="F129" s="230" t="s">
        <v>19</v>
      </c>
      <c r="G129" s="139">
        <v>21500</v>
      </c>
      <c r="H129" s="163">
        <v>0</v>
      </c>
      <c r="I129" s="163">
        <f t="shared" si="63"/>
        <v>21500</v>
      </c>
      <c r="J129" s="164">
        <f>IF(G129&gt;=Datos!$D$14,(Datos!$D$14*Datos!$C$14),IF(G129&lt;=Datos!$D$14,(G129*Datos!$C$14)))</f>
        <v>617.04999999999995</v>
      </c>
      <c r="K129" s="165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64">
        <f>IF(G129&gt;=Datos!$D$15,(Datos!$D$15*Datos!$C$15),IF(G129&lt;=Datos!$D$15,(G129*Datos!$C$15)))</f>
        <v>653.6</v>
      </c>
      <c r="M129" s="163">
        <v>5539.74</v>
      </c>
      <c r="N129" s="163">
        <f t="shared" si="70"/>
        <v>6810.3899999999994</v>
      </c>
      <c r="O129" s="192">
        <f t="shared" si="71"/>
        <v>14689.61</v>
      </c>
    </row>
    <row r="130" spans="1:15" ht="36.75" customHeight="1" x14ac:dyDescent="0.2">
      <c r="A130" s="227">
        <v>99</v>
      </c>
      <c r="B130" s="229" t="s">
        <v>127</v>
      </c>
      <c r="C130" s="229" t="s">
        <v>304</v>
      </c>
      <c r="D130" s="229" t="s">
        <v>822</v>
      </c>
      <c r="E130" s="230" t="s">
        <v>300</v>
      </c>
      <c r="F130" s="230" t="s">
        <v>19</v>
      </c>
      <c r="G130" s="163">
        <v>26000</v>
      </c>
      <c r="H130" s="163">
        <v>0</v>
      </c>
      <c r="I130" s="163">
        <f t="shared" si="63"/>
        <v>26000</v>
      </c>
      <c r="J130" s="164">
        <f>IF(G130&gt;=Datos!$D$14,(Datos!$D$14*Datos!$C$14),IF(G130&lt;=Datos!$D$14,(G130*Datos!$C$14)))</f>
        <v>746.2</v>
      </c>
      <c r="K130" s="165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64">
        <f>IF(G130&gt;=Datos!$D$15,(Datos!$D$15*Datos!$C$15),IF(G130&lt;=Datos!$D$15,(G130*Datos!$C$15)))</f>
        <v>790.4</v>
      </c>
      <c r="M130" s="163">
        <v>25</v>
      </c>
      <c r="N130" s="163">
        <f t="shared" si="70"/>
        <v>1561.6</v>
      </c>
      <c r="O130" s="192">
        <f t="shared" si="71"/>
        <v>24438.400000000001</v>
      </c>
    </row>
    <row r="131" spans="1:15" ht="36.75" customHeight="1" x14ac:dyDescent="0.2">
      <c r="A131" s="227">
        <v>100</v>
      </c>
      <c r="B131" s="229" t="s">
        <v>115</v>
      </c>
      <c r="C131" s="229" t="s">
        <v>304</v>
      </c>
      <c r="D131" s="229" t="s">
        <v>4</v>
      </c>
      <c r="E131" s="230" t="s">
        <v>300</v>
      </c>
      <c r="F131" s="230" t="s">
        <v>19</v>
      </c>
      <c r="G131" s="163">
        <v>13860</v>
      </c>
      <c r="H131" s="163">
        <v>0</v>
      </c>
      <c r="I131" s="163">
        <f t="shared" ref="I131:I144" si="82">SUM(G131:H131)</f>
        <v>13860</v>
      </c>
      <c r="J131" s="164">
        <f>IF(G131&gt;=Datos!$D$14,(Datos!$D$14*Datos!$C$14),IF(G131&lt;=Datos!$D$14,(G131*Datos!$C$14)))</f>
        <v>397.78199999999998</v>
      </c>
      <c r="K131" s="165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64">
        <f>IF(G131&gt;=Datos!$D$15,(Datos!$D$15*Datos!$C$15),IF(G131&lt;=Datos!$D$15,(G131*Datos!$C$15)))</f>
        <v>421.34399999999999</v>
      </c>
      <c r="M131" s="163">
        <v>25</v>
      </c>
      <c r="N131" s="163">
        <f t="shared" si="70"/>
        <v>844.12599999999998</v>
      </c>
      <c r="O131" s="192">
        <f t="shared" si="71"/>
        <v>13015.874</v>
      </c>
    </row>
    <row r="132" spans="1:15" ht="36.75" customHeight="1" x14ac:dyDescent="0.2">
      <c r="A132" s="227">
        <v>101</v>
      </c>
      <c r="B132" s="229" t="s">
        <v>821</v>
      </c>
      <c r="C132" s="229" t="s">
        <v>304</v>
      </c>
      <c r="D132" s="229" t="s">
        <v>4</v>
      </c>
      <c r="E132" s="230" t="s">
        <v>300</v>
      </c>
      <c r="F132" s="230" t="s">
        <v>19</v>
      </c>
      <c r="G132" s="163">
        <v>21500</v>
      </c>
      <c r="H132" s="163">
        <v>0</v>
      </c>
      <c r="I132" s="163">
        <f t="shared" si="82"/>
        <v>21500</v>
      </c>
      <c r="J132" s="164">
        <f>IF(G132&gt;=Datos!$D$14,(Datos!$D$14*Datos!$C$14),IF(G132&lt;=Datos!$D$14,(G132*Datos!$C$14)))</f>
        <v>617.04999999999995</v>
      </c>
      <c r="K132" s="165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64">
        <f>IF(G132&gt;=Datos!$D$15,(Datos!$D$15*Datos!$C$15),IF(G132&lt;=Datos!$D$15,(G132*Datos!$C$15)))</f>
        <v>653.6</v>
      </c>
      <c r="M132" s="163">
        <v>25</v>
      </c>
      <c r="N132" s="163">
        <f t="shared" si="70"/>
        <v>1295.6500000000001</v>
      </c>
      <c r="O132" s="192">
        <f t="shared" si="71"/>
        <v>20204.349999999999</v>
      </c>
    </row>
    <row r="133" spans="1:15" ht="36.75" customHeight="1" x14ac:dyDescent="0.2">
      <c r="A133" s="227">
        <v>102</v>
      </c>
      <c r="B133" s="229" t="s">
        <v>572</v>
      </c>
      <c r="C133" s="229" t="s">
        <v>304</v>
      </c>
      <c r="D133" s="229" t="s">
        <v>246</v>
      </c>
      <c r="E133" s="230" t="s">
        <v>300</v>
      </c>
      <c r="F133" s="230" t="s">
        <v>301</v>
      </c>
      <c r="G133" s="163">
        <v>25000</v>
      </c>
      <c r="H133" s="163">
        <v>0</v>
      </c>
      <c r="I133" s="163">
        <f t="shared" si="82"/>
        <v>25000</v>
      </c>
      <c r="J133" s="164">
        <f>IF(G133&gt;=Datos!$D$14,(Datos!$D$14*Datos!$C$14),IF(G133&lt;=Datos!$D$14,(G133*Datos!$C$14)))</f>
        <v>717.5</v>
      </c>
      <c r="K133" s="165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64">
        <f>IF(G133&gt;=Datos!$D$15,(Datos!$D$15*Datos!$C$15),IF(G133&lt;=Datos!$D$15,(G133*Datos!$C$15)))</f>
        <v>760</v>
      </c>
      <c r="M133" s="163">
        <v>25</v>
      </c>
      <c r="N133" s="163">
        <f t="shared" si="70"/>
        <v>1502.5</v>
      </c>
      <c r="O133" s="192">
        <f t="shared" si="71"/>
        <v>23497.5</v>
      </c>
    </row>
    <row r="134" spans="1:15" ht="36.75" customHeight="1" x14ac:dyDescent="0.2">
      <c r="A134" s="227">
        <v>103</v>
      </c>
      <c r="B134" s="229" t="s">
        <v>291</v>
      </c>
      <c r="C134" s="229" t="s">
        <v>305</v>
      </c>
      <c r="D134" s="229" t="s">
        <v>4</v>
      </c>
      <c r="E134" s="230" t="s">
        <v>300</v>
      </c>
      <c r="F134" s="230" t="s">
        <v>19</v>
      </c>
      <c r="G134" s="163">
        <v>21500</v>
      </c>
      <c r="H134" s="163">
        <v>0</v>
      </c>
      <c r="I134" s="163">
        <f t="shared" si="82"/>
        <v>21500</v>
      </c>
      <c r="J134" s="164">
        <f>IF(G134&gt;=Datos!$D$14,(Datos!$D$14*Datos!$C$14),IF(G134&lt;=Datos!$D$14,(G134*Datos!$C$14)))</f>
        <v>617.04999999999995</v>
      </c>
      <c r="K134" s="165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64">
        <f>IF(G134&gt;=Datos!$D$15,(Datos!$D$15*Datos!$C$15),IF(G134&lt;=Datos!$D$15,(G134*Datos!$C$15)))</f>
        <v>653.6</v>
      </c>
      <c r="M134" s="163">
        <v>25</v>
      </c>
      <c r="N134" s="163">
        <f t="shared" si="70"/>
        <v>1295.6500000000001</v>
      </c>
      <c r="O134" s="192">
        <f t="shared" si="71"/>
        <v>20204.349999999999</v>
      </c>
    </row>
    <row r="135" spans="1:15" ht="36.75" customHeight="1" x14ac:dyDescent="0.2">
      <c r="A135" s="227">
        <v>104</v>
      </c>
      <c r="B135" s="229" t="s">
        <v>155</v>
      </c>
      <c r="C135" s="229" t="s">
        <v>304</v>
      </c>
      <c r="D135" s="229" t="s">
        <v>822</v>
      </c>
      <c r="E135" s="230" t="s">
        <v>300</v>
      </c>
      <c r="F135" s="230" t="s">
        <v>19</v>
      </c>
      <c r="G135" s="163">
        <v>26000</v>
      </c>
      <c r="H135" s="163">
        <v>0</v>
      </c>
      <c r="I135" s="163">
        <f t="shared" si="82"/>
        <v>26000</v>
      </c>
      <c r="J135" s="164">
        <f>IF(G135&gt;=Datos!$D$14,(Datos!$D$14*Datos!$C$14),IF(G135&lt;=Datos!$D$14,(G135*Datos!$C$14)))</f>
        <v>746.2</v>
      </c>
      <c r="K135" s="165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64">
        <f>IF(G135&gt;=Datos!$D$15,(Datos!$D$15*Datos!$C$15),IF(G135&lt;=Datos!$D$15,(G135*Datos!$C$15)))</f>
        <v>790.4</v>
      </c>
      <c r="M135" s="163">
        <v>1025</v>
      </c>
      <c r="N135" s="163">
        <f t="shared" si="70"/>
        <v>2561.6</v>
      </c>
      <c r="O135" s="192">
        <f t="shared" si="71"/>
        <v>23438.400000000001</v>
      </c>
    </row>
    <row r="136" spans="1:15" ht="36.75" customHeight="1" x14ac:dyDescent="0.2">
      <c r="A136" s="227">
        <v>105</v>
      </c>
      <c r="B136" s="229" t="s">
        <v>157</v>
      </c>
      <c r="C136" s="229" t="s">
        <v>305</v>
      </c>
      <c r="D136" s="229" t="s">
        <v>4</v>
      </c>
      <c r="E136" s="230" t="s">
        <v>300</v>
      </c>
      <c r="F136" s="230" t="s">
        <v>19</v>
      </c>
      <c r="G136" s="163">
        <v>21500</v>
      </c>
      <c r="H136" s="163">
        <v>0</v>
      </c>
      <c r="I136" s="163">
        <f t="shared" si="82"/>
        <v>21500</v>
      </c>
      <c r="J136" s="164">
        <f>IF(G136&gt;=Datos!$D$14,(Datos!$D$14*Datos!$C$14),IF(G136&lt;=Datos!$D$14,(G136*Datos!$C$14)))</f>
        <v>617.04999999999995</v>
      </c>
      <c r="K136" s="165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64">
        <f>IF(G136&gt;=Datos!$D$15,(Datos!$D$15*Datos!$C$15),IF(G136&lt;=Datos!$D$15,(G136*Datos!$C$15)))</f>
        <v>653.6</v>
      </c>
      <c r="M136" s="163">
        <v>25</v>
      </c>
      <c r="N136" s="163">
        <f t="shared" ref="N136:N143" si="83">SUM(J136:M136)</f>
        <v>1295.6500000000001</v>
      </c>
      <c r="O136" s="192">
        <f t="shared" ref="O136:O143" si="84">+G136-N136</f>
        <v>20204.349999999999</v>
      </c>
    </row>
    <row r="137" spans="1:15" ht="36.75" customHeight="1" x14ac:dyDescent="0.2">
      <c r="A137" s="227">
        <v>106</v>
      </c>
      <c r="B137" s="229" t="s">
        <v>363</v>
      </c>
      <c r="C137" s="229" t="s">
        <v>354</v>
      </c>
      <c r="D137" s="229" t="s">
        <v>617</v>
      </c>
      <c r="E137" s="230" t="s">
        <v>300</v>
      </c>
      <c r="F137" s="230" t="s">
        <v>19</v>
      </c>
      <c r="G137" s="163">
        <v>26000</v>
      </c>
      <c r="H137" s="163">
        <v>0</v>
      </c>
      <c r="I137" s="163">
        <f t="shared" si="82"/>
        <v>26000</v>
      </c>
      <c r="J137" s="164">
        <f>IF(G137&gt;=Datos!$D$14,(Datos!$D$14*Datos!$C$14),IF(G137&lt;=Datos!$D$14,(G137*Datos!$C$14)))</f>
        <v>746.2</v>
      </c>
      <c r="K137" s="165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64">
        <f>IF(G137&gt;=Datos!$D$15,(Datos!$D$15*Datos!$C$15),IF(G137&lt;=Datos!$D$15,(G137*Datos!$C$15)))</f>
        <v>790.4</v>
      </c>
      <c r="M137" s="163">
        <v>25</v>
      </c>
      <c r="N137" s="163">
        <f t="shared" si="83"/>
        <v>1561.6</v>
      </c>
      <c r="O137" s="192">
        <f t="shared" si="84"/>
        <v>24438.400000000001</v>
      </c>
    </row>
    <row r="138" spans="1:15" ht="36.75" customHeight="1" x14ac:dyDescent="0.2">
      <c r="A138" s="227">
        <v>107</v>
      </c>
      <c r="B138" s="229" t="s">
        <v>41</v>
      </c>
      <c r="C138" s="229" t="s">
        <v>306</v>
      </c>
      <c r="D138" s="229" t="s">
        <v>4</v>
      </c>
      <c r="E138" s="230" t="s">
        <v>300</v>
      </c>
      <c r="F138" s="230" t="s">
        <v>19</v>
      </c>
      <c r="G138" s="163">
        <v>21500</v>
      </c>
      <c r="H138" s="163">
        <v>0</v>
      </c>
      <c r="I138" s="163">
        <f t="shared" si="82"/>
        <v>21500</v>
      </c>
      <c r="J138" s="164">
        <f>IF(G138&gt;=Datos!$D$14,(Datos!$D$14*Datos!$C$14),IF(G138&lt;=Datos!$D$14,(G138*Datos!$C$14)))</f>
        <v>617.04999999999995</v>
      </c>
      <c r="K138" s="165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64">
        <f>IF(G138&gt;=Datos!$D$15,(Datos!$D$15*Datos!$C$15),IF(G138&lt;=Datos!$D$15,(G138*Datos!$C$15)))</f>
        <v>653.6</v>
      </c>
      <c r="M138" s="163">
        <v>3068.16</v>
      </c>
      <c r="N138" s="163">
        <f t="shared" si="83"/>
        <v>4338.8099999999995</v>
      </c>
      <c r="O138" s="192">
        <f t="shared" si="84"/>
        <v>17161.190000000002</v>
      </c>
    </row>
    <row r="139" spans="1:15" ht="36.75" customHeight="1" x14ac:dyDescent="0.2">
      <c r="A139" s="227">
        <v>108</v>
      </c>
      <c r="B139" s="229" t="s">
        <v>68</v>
      </c>
      <c r="C139" s="229" t="s">
        <v>305</v>
      </c>
      <c r="D139" s="229" t="s">
        <v>4</v>
      </c>
      <c r="E139" s="230" t="s">
        <v>300</v>
      </c>
      <c r="F139" s="230" t="s">
        <v>19</v>
      </c>
      <c r="G139" s="163">
        <v>21500</v>
      </c>
      <c r="H139" s="163">
        <v>0</v>
      </c>
      <c r="I139" s="163">
        <f t="shared" si="82"/>
        <v>21500</v>
      </c>
      <c r="J139" s="164">
        <f>IF(G139&gt;=Datos!$D$14,(Datos!$D$14*Datos!$C$14),IF(G139&lt;=Datos!$D$14,(G139*Datos!$C$14)))</f>
        <v>617.04999999999995</v>
      </c>
      <c r="K139" s="165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64">
        <f>IF(G139&gt;=Datos!$D$15,(Datos!$D$15*Datos!$C$15),IF(G139&lt;=Datos!$D$15,(G139*Datos!$C$15)))</f>
        <v>653.6</v>
      </c>
      <c r="M139" s="163">
        <v>25</v>
      </c>
      <c r="N139" s="163">
        <f t="shared" si="83"/>
        <v>1295.6500000000001</v>
      </c>
      <c r="O139" s="192">
        <f t="shared" si="84"/>
        <v>20204.349999999999</v>
      </c>
    </row>
    <row r="140" spans="1:15" ht="36.75" customHeight="1" x14ac:dyDescent="0.2">
      <c r="A140" s="227">
        <v>109</v>
      </c>
      <c r="B140" s="229" t="s">
        <v>820</v>
      </c>
      <c r="C140" s="229" t="s">
        <v>306</v>
      </c>
      <c r="D140" s="229" t="s">
        <v>4</v>
      </c>
      <c r="E140" s="230" t="s">
        <v>300</v>
      </c>
      <c r="F140" s="230" t="s">
        <v>19</v>
      </c>
      <c r="G140" s="163">
        <v>21500</v>
      </c>
      <c r="H140" s="163">
        <v>0</v>
      </c>
      <c r="I140" s="163">
        <f t="shared" si="82"/>
        <v>21500</v>
      </c>
      <c r="J140" s="164">
        <f>IF(G140&gt;=Datos!$D$14,(Datos!$D$14*Datos!$C$14),IF(G140&lt;=Datos!$D$14,(G140*Datos!$C$14)))</f>
        <v>617.04999999999995</v>
      </c>
      <c r="K140" s="165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64">
        <f>IF(G140&gt;=Datos!$D$15,(Datos!$D$15*Datos!$C$15),IF(G140&lt;=Datos!$D$15,(G140*Datos!$C$15)))</f>
        <v>653.6</v>
      </c>
      <c r="M140" s="163">
        <v>2067.37</v>
      </c>
      <c r="N140" s="163">
        <f t="shared" si="83"/>
        <v>3338.02</v>
      </c>
      <c r="O140" s="192">
        <f t="shared" si="84"/>
        <v>18161.98</v>
      </c>
    </row>
    <row r="141" spans="1:15" ht="36.75" customHeight="1" x14ac:dyDescent="0.2">
      <c r="A141" s="227">
        <v>110</v>
      </c>
      <c r="B141" s="229" t="s">
        <v>436</v>
      </c>
      <c r="C141" s="229" t="s">
        <v>305</v>
      </c>
      <c r="D141" s="229" t="s">
        <v>4</v>
      </c>
      <c r="E141" s="230" t="s">
        <v>300</v>
      </c>
      <c r="F141" s="230" t="s">
        <v>19</v>
      </c>
      <c r="G141" s="163">
        <v>21500</v>
      </c>
      <c r="H141" s="163">
        <v>0</v>
      </c>
      <c r="I141" s="163">
        <f t="shared" si="82"/>
        <v>21500</v>
      </c>
      <c r="J141" s="164">
        <f>IF(G141&gt;=Datos!$D$14,(Datos!$D$14*Datos!$C$14),IF(G141&lt;=Datos!$D$14,(G141*Datos!$C$14)))</f>
        <v>617.04999999999995</v>
      </c>
      <c r="K141" s="165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64">
        <f>IF(G141&gt;=Datos!$D$15,(Datos!$D$15*Datos!$C$15),IF(G141&lt;=Datos!$D$15,(G141*Datos!$C$15)))</f>
        <v>653.6</v>
      </c>
      <c r="M141" s="163">
        <v>25</v>
      </c>
      <c r="N141" s="163">
        <f t="shared" si="83"/>
        <v>1295.6500000000001</v>
      </c>
      <c r="O141" s="192">
        <f t="shared" si="84"/>
        <v>20204.349999999999</v>
      </c>
    </row>
    <row r="142" spans="1:15" ht="36.75" customHeight="1" x14ac:dyDescent="0.2">
      <c r="A142" s="227">
        <v>111</v>
      </c>
      <c r="B142" s="229" t="s">
        <v>816</v>
      </c>
      <c r="C142" s="229" t="s">
        <v>354</v>
      </c>
      <c r="D142" s="229" t="s">
        <v>4</v>
      </c>
      <c r="E142" s="230" t="s">
        <v>300</v>
      </c>
      <c r="F142" s="230" t="s">
        <v>19</v>
      </c>
      <c r="G142" s="163">
        <v>21500</v>
      </c>
      <c r="H142" s="163">
        <v>0</v>
      </c>
      <c r="I142" s="163">
        <f t="shared" si="82"/>
        <v>21500</v>
      </c>
      <c r="J142" s="164">
        <f>IF(G142&gt;=Datos!$D$14,(Datos!$D$14*Datos!$C$14),IF(G142&lt;=Datos!$D$14,(G142*Datos!$C$14)))</f>
        <v>617.04999999999995</v>
      </c>
      <c r="K142" s="165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64">
        <f>IF(G142&gt;=Datos!$D$15,(Datos!$D$15*Datos!$C$15),IF(G142&lt;=Datos!$D$15,(G142*Datos!$C$15)))</f>
        <v>653.6</v>
      </c>
      <c r="M142" s="163">
        <v>3025</v>
      </c>
      <c r="N142" s="163">
        <f t="shared" si="83"/>
        <v>4295.6499999999996</v>
      </c>
      <c r="O142" s="192">
        <f t="shared" si="84"/>
        <v>17204.349999999999</v>
      </c>
    </row>
    <row r="143" spans="1:15" ht="36.75" customHeight="1" x14ac:dyDescent="0.2">
      <c r="A143" s="227">
        <v>112</v>
      </c>
      <c r="B143" s="229" t="s">
        <v>125</v>
      </c>
      <c r="C143" s="229" t="s">
        <v>306</v>
      </c>
      <c r="D143" s="229" t="s">
        <v>246</v>
      </c>
      <c r="E143" s="230" t="s">
        <v>300</v>
      </c>
      <c r="F143" s="230" t="s">
        <v>301</v>
      </c>
      <c r="G143" s="163">
        <v>25000</v>
      </c>
      <c r="H143" s="163">
        <v>0</v>
      </c>
      <c r="I143" s="163">
        <f t="shared" si="82"/>
        <v>25000</v>
      </c>
      <c r="J143" s="164">
        <f>IF(G143&gt;=Datos!$D$14,(Datos!$D$14*Datos!$C$14),IF(G143&lt;=Datos!$D$14,(G143*Datos!$C$14)))</f>
        <v>717.5</v>
      </c>
      <c r="K143" s="165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64">
        <f>IF(G143&gt;=Datos!$D$15,(Datos!$D$15*Datos!$C$15),IF(G143&lt;=Datos!$D$15,(G143*Datos!$C$15)))</f>
        <v>760</v>
      </c>
      <c r="M143" s="163">
        <v>3150.41</v>
      </c>
      <c r="N143" s="163">
        <f t="shared" si="83"/>
        <v>4627.91</v>
      </c>
      <c r="O143" s="192">
        <f t="shared" si="84"/>
        <v>20372.09</v>
      </c>
    </row>
    <row r="144" spans="1:15" ht="36.75" customHeight="1" x14ac:dyDescent="0.2">
      <c r="A144" s="227">
        <v>113</v>
      </c>
      <c r="B144" s="229" t="s">
        <v>815</v>
      </c>
      <c r="C144" s="229" t="s">
        <v>354</v>
      </c>
      <c r="D144" s="229" t="s">
        <v>4</v>
      </c>
      <c r="E144" s="230" t="s">
        <v>300</v>
      </c>
      <c r="F144" s="230" t="s">
        <v>19</v>
      </c>
      <c r="G144" s="163">
        <v>21500</v>
      </c>
      <c r="H144" s="163">
        <v>0</v>
      </c>
      <c r="I144" s="163">
        <f t="shared" si="82"/>
        <v>21500</v>
      </c>
      <c r="J144" s="164">
        <f>IF(G144&gt;=Datos!$D$14,(Datos!$D$14*Datos!$C$14),IF(G144&lt;=Datos!$D$14,(G144*Datos!$C$14)))</f>
        <v>617.04999999999995</v>
      </c>
      <c r="K144" s="165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64">
        <f>IF(G144&gt;=Datos!$D$15,(Datos!$D$15*Datos!$C$15),IF(G144&lt;=Datos!$D$15,(G144*Datos!$C$15)))</f>
        <v>653.6</v>
      </c>
      <c r="M144" s="163">
        <v>5971.45</v>
      </c>
      <c r="N144" s="163">
        <f t="shared" ref="N144" si="85">SUM(J144:M144)</f>
        <v>7242.1</v>
      </c>
      <c r="O144" s="192">
        <f t="shared" ref="O144" si="86">+G144-N144</f>
        <v>14257.9</v>
      </c>
    </row>
    <row r="145" spans="1:15" ht="36.75" customHeight="1" x14ac:dyDescent="0.2">
      <c r="A145" s="227">
        <v>114</v>
      </c>
      <c r="B145" s="229" t="s">
        <v>57</v>
      </c>
      <c r="C145" s="229" t="s">
        <v>305</v>
      </c>
      <c r="D145" s="229" t="s">
        <v>4</v>
      </c>
      <c r="E145" s="230" t="s">
        <v>300</v>
      </c>
      <c r="F145" s="230" t="s">
        <v>19</v>
      </c>
      <c r="G145" s="163">
        <v>21500</v>
      </c>
      <c r="H145" s="163">
        <v>0</v>
      </c>
      <c r="I145" s="163">
        <f t="shared" ref="I145:I152" si="87">SUM(G145:H145)</f>
        <v>21500</v>
      </c>
      <c r="J145" s="164">
        <f>IF(G145&gt;=Datos!$D$14,(Datos!$D$14*Datos!$C$14),IF(G145&lt;=Datos!$D$14,(G145*Datos!$C$14)))</f>
        <v>617.04999999999995</v>
      </c>
      <c r="K145" s="165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64">
        <f>IF(G145&gt;=Datos!$D$15,(Datos!$D$15*Datos!$C$15),IF(G145&lt;=Datos!$D$15,(G145*Datos!$C$15)))</f>
        <v>653.6</v>
      </c>
      <c r="M145" s="163">
        <v>25</v>
      </c>
      <c r="N145" s="163">
        <f t="shared" ref="N145:N152" si="88">SUM(J145:M145)</f>
        <v>1295.6500000000001</v>
      </c>
      <c r="O145" s="192">
        <f t="shared" ref="O145:O152" si="89">+G145-N145</f>
        <v>20204.349999999999</v>
      </c>
    </row>
    <row r="146" spans="1:15" ht="36.75" customHeight="1" x14ac:dyDescent="0.2">
      <c r="A146" s="227">
        <v>115</v>
      </c>
      <c r="B146" s="229" t="s">
        <v>471</v>
      </c>
      <c r="C146" s="229" t="s">
        <v>354</v>
      </c>
      <c r="D146" s="229" t="s">
        <v>246</v>
      </c>
      <c r="E146" s="230" t="s">
        <v>300</v>
      </c>
      <c r="F146" s="230" t="s">
        <v>301</v>
      </c>
      <c r="G146" s="163">
        <v>25000</v>
      </c>
      <c r="H146" s="163">
        <v>0</v>
      </c>
      <c r="I146" s="163">
        <f t="shared" si="87"/>
        <v>25000</v>
      </c>
      <c r="J146" s="164">
        <f>IF(G146&gt;=Datos!$D$14,(Datos!$D$14*Datos!$C$14),IF(G146&lt;=Datos!$D$14,(G146*Datos!$C$14)))</f>
        <v>717.5</v>
      </c>
      <c r="K146" s="165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64">
        <f>IF(G146&gt;=Datos!$D$15,(Datos!$D$15*Datos!$C$15),IF(G146&lt;=Datos!$D$15,(G146*Datos!$C$15)))</f>
        <v>760</v>
      </c>
      <c r="M146" s="163">
        <v>1525</v>
      </c>
      <c r="N146" s="163">
        <f t="shared" si="88"/>
        <v>3002.5</v>
      </c>
      <c r="O146" s="192">
        <f t="shared" si="89"/>
        <v>21997.5</v>
      </c>
    </row>
    <row r="147" spans="1:15" ht="36.75" customHeight="1" x14ac:dyDescent="0.2">
      <c r="A147" s="227">
        <v>116</v>
      </c>
      <c r="B147" s="229" t="s">
        <v>94</v>
      </c>
      <c r="C147" s="229" t="s">
        <v>305</v>
      </c>
      <c r="D147" s="229" t="s">
        <v>251</v>
      </c>
      <c r="E147" s="230" t="s">
        <v>300</v>
      </c>
      <c r="F147" s="230" t="s">
        <v>301</v>
      </c>
      <c r="G147" s="163">
        <v>18000</v>
      </c>
      <c r="H147" s="163">
        <v>0</v>
      </c>
      <c r="I147" s="163">
        <f t="shared" si="87"/>
        <v>18000</v>
      </c>
      <c r="J147" s="164">
        <f>IF(G147&gt;=Datos!$D$14,(Datos!$D$14*Datos!$C$14),IF(G147&lt;=Datos!$D$14,(G147*Datos!$C$14)))</f>
        <v>516.6</v>
      </c>
      <c r="K147" s="165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64">
        <f>IF(G147&gt;=Datos!$D$15,(Datos!$D$15*Datos!$C$15),IF(G147&lt;=Datos!$D$15,(G147*Datos!$C$15)))</f>
        <v>547.20000000000005</v>
      </c>
      <c r="M147" s="163">
        <v>25</v>
      </c>
      <c r="N147" s="163">
        <f t="shared" si="88"/>
        <v>1088.8000000000002</v>
      </c>
      <c r="O147" s="192">
        <f t="shared" si="89"/>
        <v>16911.2</v>
      </c>
    </row>
    <row r="148" spans="1:15" ht="36.75" customHeight="1" x14ac:dyDescent="0.2">
      <c r="A148" s="227">
        <v>117</v>
      </c>
      <c r="B148" s="229" t="s">
        <v>74</v>
      </c>
      <c r="C148" s="229" t="s">
        <v>305</v>
      </c>
      <c r="D148" s="229" t="s">
        <v>4</v>
      </c>
      <c r="E148" s="230" t="s">
        <v>300</v>
      </c>
      <c r="F148" s="230" t="s">
        <v>301</v>
      </c>
      <c r="G148" s="163">
        <v>21500</v>
      </c>
      <c r="H148" s="163">
        <v>0</v>
      </c>
      <c r="I148" s="163">
        <f t="shared" si="87"/>
        <v>21500</v>
      </c>
      <c r="J148" s="164">
        <f>IF(G148&gt;=Datos!$D$14,(Datos!$D$14*Datos!$C$14),IF(G148&lt;=Datos!$D$14,(G148*Datos!$C$14)))</f>
        <v>617.04999999999995</v>
      </c>
      <c r="K148" s="165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64">
        <f>IF(G148&gt;=Datos!$D$15,(Datos!$D$15*Datos!$C$15),IF(G148&lt;=Datos!$D$15,(G148*Datos!$C$15)))</f>
        <v>653.6</v>
      </c>
      <c r="M148" s="163">
        <v>25</v>
      </c>
      <c r="N148" s="163">
        <f t="shared" si="88"/>
        <v>1295.6500000000001</v>
      </c>
      <c r="O148" s="192">
        <f t="shared" si="89"/>
        <v>20204.349999999999</v>
      </c>
    </row>
    <row r="149" spans="1:15" ht="36.75" customHeight="1" x14ac:dyDescent="0.2">
      <c r="A149" s="227">
        <v>118</v>
      </c>
      <c r="B149" s="229" t="s">
        <v>65</v>
      </c>
      <c r="C149" s="229" t="s">
        <v>305</v>
      </c>
      <c r="D149" s="229" t="s">
        <v>4</v>
      </c>
      <c r="E149" s="230" t="s">
        <v>300</v>
      </c>
      <c r="F149" s="230" t="s">
        <v>19</v>
      </c>
      <c r="G149" s="163">
        <v>21500</v>
      </c>
      <c r="H149" s="163">
        <v>0</v>
      </c>
      <c r="I149" s="163">
        <f t="shared" si="87"/>
        <v>21500</v>
      </c>
      <c r="J149" s="164">
        <f>IF(G149&gt;=Datos!$D$14,(Datos!$D$14*Datos!$C$14),IF(G149&lt;=Datos!$D$14,(G149*Datos!$C$14)))</f>
        <v>617.04999999999995</v>
      </c>
      <c r="K149" s="165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64">
        <f>IF(G149&gt;=Datos!$D$15,(Datos!$D$15*Datos!$C$15),IF(G149&lt;=Datos!$D$15,(G149*Datos!$C$15)))</f>
        <v>653.6</v>
      </c>
      <c r="M149" s="163">
        <v>25</v>
      </c>
      <c r="N149" s="163">
        <f t="shared" si="88"/>
        <v>1295.6500000000001</v>
      </c>
      <c r="O149" s="192">
        <f t="shared" si="89"/>
        <v>20204.349999999999</v>
      </c>
    </row>
    <row r="150" spans="1:15" ht="36.75" customHeight="1" x14ac:dyDescent="0.2">
      <c r="A150" s="227">
        <v>119</v>
      </c>
      <c r="B150" s="229" t="s">
        <v>476</v>
      </c>
      <c r="C150" s="229" t="s">
        <v>354</v>
      </c>
      <c r="D150" s="229" t="s">
        <v>4</v>
      </c>
      <c r="E150" s="230" t="s">
        <v>300</v>
      </c>
      <c r="F150" s="230" t="s">
        <v>19</v>
      </c>
      <c r="G150" s="163">
        <v>21500</v>
      </c>
      <c r="H150" s="163">
        <v>0</v>
      </c>
      <c r="I150" s="163">
        <f t="shared" si="87"/>
        <v>21500</v>
      </c>
      <c r="J150" s="164">
        <f>IF(G150&gt;=Datos!$D$14,(Datos!$D$14*Datos!$C$14),IF(G150&lt;=Datos!$D$14,(G150*Datos!$C$14)))</f>
        <v>617.04999999999995</v>
      </c>
      <c r="K150" s="165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64">
        <f>IF(G150&gt;=Datos!$D$15,(Datos!$D$15*Datos!$C$15),IF(G150&lt;=Datos!$D$15,(G150*Datos!$C$15)))</f>
        <v>653.6</v>
      </c>
      <c r="M150" s="163">
        <v>25</v>
      </c>
      <c r="N150" s="163">
        <f t="shared" si="88"/>
        <v>1295.6500000000001</v>
      </c>
      <c r="O150" s="192">
        <f t="shared" si="89"/>
        <v>20204.349999999999</v>
      </c>
    </row>
    <row r="151" spans="1:15" ht="36.75" customHeight="1" x14ac:dyDescent="0.2">
      <c r="A151" s="227">
        <v>120</v>
      </c>
      <c r="B151" s="229" t="s">
        <v>81</v>
      </c>
      <c r="C151" s="229" t="s">
        <v>305</v>
      </c>
      <c r="D151" s="229" t="s">
        <v>4</v>
      </c>
      <c r="E151" s="230" t="s">
        <v>300</v>
      </c>
      <c r="F151" s="230" t="s">
        <v>19</v>
      </c>
      <c r="G151" s="163">
        <v>21500</v>
      </c>
      <c r="H151" s="163">
        <v>0</v>
      </c>
      <c r="I151" s="163">
        <f t="shared" si="87"/>
        <v>21500</v>
      </c>
      <c r="J151" s="164">
        <f>IF(G151&gt;=Datos!$D$14,(Datos!$D$14*Datos!$C$14),IF(G151&lt;=Datos!$D$14,(G151*Datos!$C$14)))</f>
        <v>617.04999999999995</v>
      </c>
      <c r="K151" s="165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64">
        <f>IF(G151&gt;=Datos!$D$15,(Datos!$D$15*Datos!$C$15),IF(G151&lt;=Datos!$D$15,(G151*Datos!$C$15)))</f>
        <v>653.6</v>
      </c>
      <c r="M151" s="163">
        <v>25</v>
      </c>
      <c r="N151" s="163">
        <f t="shared" si="88"/>
        <v>1295.6500000000001</v>
      </c>
      <c r="O151" s="192">
        <f t="shared" si="89"/>
        <v>20204.349999999999</v>
      </c>
    </row>
    <row r="152" spans="1:15" ht="36.75" customHeight="1" x14ac:dyDescent="0.2">
      <c r="A152" s="227">
        <v>121</v>
      </c>
      <c r="B152" s="229" t="s">
        <v>186</v>
      </c>
      <c r="C152" s="229" t="s">
        <v>306</v>
      </c>
      <c r="D152" s="229" t="s">
        <v>251</v>
      </c>
      <c r="E152" s="230" t="s">
        <v>300</v>
      </c>
      <c r="F152" s="230" t="s">
        <v>301</v>
      </c>
      <c r="G152" s="163">
        <v>18000</v>
      </c>
      <c r="H152" s="163">
        <v>0</v>
      </c>
      <c r="I152" s="163">
        <f t="shared" si="87"/>
        <v>18000</v>
      </c>
      <c r="J152" s="164">
        <f>IF(G152&gt;=Datos!$D$14,(Datos!$D$14*Datos!$C$14),IF(G152&lt;=Datos!$D$14,(G152*Datos!$C$14)))</f>
        <v>516.6</v>
      </c>
      <c r="K152" s="165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64">
        <f>IF(G152&gt;=Datos!$D$15,(Datos!$D$15*Datos!$C$15),IF(G152&lt;=Datos!$D$15,(G152*Datos!$C$15)))</f>
        <v>547.20000000000005</v>
      </c>
      <c r="M152" s="163">
        <v>11822.42</v>
      </c>
      <c r="N152" s="163">
        <f t="shared" si="88"/>
        <v>12886.220000000001</v>
      </c>
      <c r="O152" s="192">
        <f t="shared" si="89"/>
        <v>5113.7799999999988</v>
      </c>
    </row>
    <row r="153" spans="1:15" s="236" customFormat="1" ht="36.75" customHeight="1" x14ac:dyDescent="0.2">
      <c r="A153" s="276" t="s">
        <v>483</v>
      </c>
      <c r="B153" s="277"/>
      <c r="C153" s="234">
        <v>84</v>
      </c>
      <c r="D153" s="234"/>
      <c r="E153" s="235"/>
      <c r="F153" s="167"/>
      <c r="G153" s="168">
        <f>SUM(G69:G152)</f>
        <v>1796720</v>
      </c>
      <c r="H153" s="168">
        <f t="shared" ref="H153:O153" si="90">SUM(H69:H152)</f>
        <v>0</v>
      </c>
      <c r="I153" s="168">
        <f t="shared" si="90"/>
        <v>1796720</v>
      </c>
      <c r="J153" s="168">
        <f t="shared" si="90"/>
        <v>51565.864000000023</v>
      </c>
      <c r="K153" s="168">
        <f t="shared" si="90"/>
        <v>0</v>
      </c>
      <c r="L153" s="168">
        <f t="shared" si="90"/>
        <v>54620.287999999942</v>
      </c>
      <c r="M153" s="168">
        <f t="shared" si="90"/>
        <v>138654.83000000002</v>
      </c>
      <c r="N153" s="168">
        <f t="shared" si="90"/>
        <v>244840.98199999984</v>
      </c>
      <c r="O153" s="168">
        <f t="shared" si="90"/>
        <v>1551879.0180000009</v>
      </c>
    </row>
    <row r="154" spans="1:15" ht="36.75" customHeight="1" x14ac:dyDescent="0.2">
      <c r="A154" s="276" t="s">
        <v>998</v>
      </c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48"/>
    </row>
    <row r="155" spans="1:15" ht="36.75" customHeight="1" x14ac:dyDescent="0.2">
      <c r="A155" s="227">
        <v>122</v>
      </c>
      <c r="B155" s="229" t="s">
        <v>999</v>
      </c>
      <c r="C155" s="229" t="s">
        <v>306</v>
      </c>
      <c r="D155" s="229" t="s">
        <v>246</v>
      </c>
      <c r="E155" s="230" t="s">
        <v>300</v>
      </c>
      <c r="F155" s="230" t="s">
        <v>301</v>
      </c>
      <c r="G155" s="163">
        <v>25000</v>
      </c>
      <c r="H155" s="163">
        <v>0</v>
      </c>
      <c r="I155" s="163">
        <f t="shared" ref="I155" si="91">SUM(G155:H155)</f>
        <v>25000</v>
      </c>
      <c r="J155" s="164">
        <f>IF(G155&gt;=Datos!$D$14,(Datos!$D$14*Datos!$C$14),IF(G155&lt;=Datos!$D$14,(G155*Datos!$C$14)))</f>
        <v>717.5</v>
      </c>
      <c r="K155" s="165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164">
        <f>IF(G155&gt;=Datos!$D$15,(Datos!$D$15*Datos!$C$15),IF(G155&lt;=Datos!$D$15,(G155*Datos!$C$15)))</f>
        <v>760</v>
      </c>
      <c r="M155" s="163">
        <v>9111.18</v>
      </c>
      <c r="N155" s="163">
        <f t="shared" ref="N155" si="92">SUM(J155:M155)</f>
        <v>10588.68</v>
      </c>
      <c r="O155" s="192">
        <f t="shared" ref="O155" si="93">+G155-N155</f>
        <v>14411.32</v>
      </c>
    </row>
    <row r="156" spans="1:15" s="236" customFormat="1" ht="36.75" customHeight="1" x14ac:dyDescent="0.2">
      <c r="A156" s="276" t="s">
        <v>483</v>
      </c>
      <c r="B156" s="277"/>
      <c r="C156" s="234">
        <v>1</v>
      </c>
      <c r="D156" s="234"/>
      <c r="E156" s="235"/>
      <c r="F156" s="167"/>
      <c r="G156" s="168">
        <f t="shared" ref="G156:O156" si="94">SUM(G155)</f>
        <v>25000</v>
      </c>
      <c r="H156" s="250">
        <f t="shared" si="94"/>
        <v>0</v>
      </c>
      <c r="I156" s="250">
        <f t="shared" si="94"/>
        <v>25000</v>
      </c>
      <c r="J156" s="250">
        <f t="shared" si="94"/>
        <v>717.5</v>
      </c>
      <c r="K156" s="215">
        <f t="shared" si="94"/>
        <v>0</v>
      </c>
      <c r="L156" s="250">
        <f t="shared" si="94"/>
        <v>760</v>
      </c>
      <c r="M156" s="250">
        <f t="shared" si="94"/>
        <v>9111.18</v>
      </c>
      <c r="N156" s="251">
        <f t="shared" si="94"/>
        <v>10588.68</v>
      </c>
      <c r="O156" s="252">
        <f t="shared" si="94"/>
        <v>14411.32</v>
      </c>
    </row>
    <row r="157" spans="1:15" ht="36.75" customHeight="1" x14ac:dyDescent="0.2">
      <c r="A157" s="276" t="s">
        <v>534</v>
      </c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48"/>
    </row>
    <row r="158" spans="1:15" ht="36.75" customHeight="1" x14ac:dyDescent="0.2">
      <c r="A158" s="227">
        <v>123</v>
      </c>
      <c r="B158" s="229" t="s">
        <v>620</v>
      </c>
      <c r="C158" s="229" t="s">
        <v>354</v>
      </c>
      <c r="D158" s="99" t="s">
        <v>623</v>
      </c>
      <c r="E158" s="230" t="s">
        <v>300</v>
      </c>
      <c r="F158" s="230" t="s">
        <v>301</v>
      </c>
      <c r="G158" s="163">
        <v>33000</v>
      </c>
      <c r="H158" s="163">
        <v>0</v>
      </c>
      <c r="I158" s="163">
        <f t="shared" ref="I158:I166" si="95">SUM(G158:H158)</f>
        <v>33000</v>
      </c>
      <c r="J158" s="164">
        <f>IF(G158&gt;=Datos!$D$14,(Datos!$D$14*Datos!$C$14),IF(G158&lt;=Datos!$D$14,(G158*Datos!$C$14)))</f>
        <v>947.1</v>
      </c>
      <c r="K158" s="165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64">
        <f>IF(G158&gt;=Datos!$D$15,(Datos!$D$15*Datos!$C$15),IF(G158&lt;=Datos!$D$15,(G158*Datos!$C$15)))</f>
        <v>1003.2</v>
      </c>
      <c r="M158" s="163">
        <v>25</v>
      </c>
      <c r="N158" s="163">
        <f t="shared" ref="N158:N159" si="96">SUM(J158:M158)</f>
        <v>1975.3000000000002</v>
      </c>
      <c r="O158" s="192">
        <f t="shared" ref="O158:O159" si="97">+G158-N158</f>
        <v>31024.7</v>
      </c>
    </row>
    <row r="159" spans="1:15" ht="36.75" customHeight="1" x14ac:dyDescent="0.2">
      <c r="A159" s="227">
        <v>124</v>
      </c>
      <c r="B159" s="229" t="s">
        <v>621</v>
      </c>
      <c r="C159" s="229" t="s">
        <v>304</v>
      </c>
      <c r="D159" s="99" t="s">
        <v>623</v>
      </c>
      <c r="E159" s="230" t="s">
        <v>300</v>
      </c>
      <c r="F159" s="230" t="s">
        <v>301</v>
      </c>
      <c r="G159" s="163">
        <v>33000</v>
      </c>
      <c r="H159" s="163">
        <v>0</v>
      </c>
      <c r="I159" s="163">
        <f t="shared" si="95"/>
        <v>33000</v>
      </c>
      <c r="J159" s="164">
        <f>IF(G159&gt;=Datos!$D$14,(Datos!$D$14*Datos!$C$14),IF(G159&lt;=Datos!$D$14,(G159*Datos!$C$14)))</f>
        <v>947.1</v>
      </c>
      <c r="K159" s="165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64">
        <f>IF(G159&gt;=Datos!$D$15,(Datos!$D$15*Datos!$C$15),IF(G159&lt;=Datos!$D$15,(G159*Datos!$C$15)))</f>
        <v>1003.2</v>
      </c>
      <c r="M159" s="163">
        <v>1538.05</v>
      </c>
      <c r="N159" s="163">
        <f t="shared" si="96"/>
        <v>3488.3500000000004</v>
      </c>
      <c r="O159" s="192">
        <f t="shared" si="97"/>
        <v>29511.65</v>
      </c>
    </row>
    <row r="160" spans="1:15" ht="36.75" customHeight="1" x14ac:dyDescent="0.2">
      <c r="A160" s="227">
        <v>125</v>
      </c>
      <c r="B160" s="229" t="s">
        <v>102</v>
      </c>
      <c r="C160" s="229" t="s">
        <v>306</v>
      </c>
      <c r="D160" s="99" t="s">
        <v>623</v>
      </c>
      <c r="E160" s="230" t="s">
        <v>300</v>
      </c>
      <c r="F160" s="230" t="s">
        <v>301</v>
      </c>
      <c r="G160" s="163">
        <v>33000</v>
      </c>
      <c r="H160" s="163">
        <v>0</v>
      </c>
      <c r="I160" s="163">
        <f t="shared" ref="I160:I162" si="98">SUM(G160:H160)</f>
        <v>33000</v>
      </c>
      <c r="J160" s="164">
        <f>IF(G160&gt;=Datos!$D$14,(Datos!$D$14*Datos!$C$14),IF(G160&lt;=Datos!$D$14,(G160*Datos!$C$14)))</f>
        <v>947.1</v>
      </c>
      <c r="K160" s="165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64">
        <f>IF(G160&gt;=Datos!$D$15,(Datos!$D$15*Datos!$C$15),IF(G160&lt;=Datos!$D$15,(G160*Datos!$C$15)))</f>
        <v>1003.2</v>
      </c>
      <c r="M160" s="163">
        <v>25</v>
      </c>
      <c r="N160" s="163">
        <f t="shared" ref="N160:N162" si="99">SUM(J160:M160)</f>
        <v>1975.3000000000002</v>
      </c>
      <c r="O160" s="192">
        <f t="shared" ref="O160:O162" si="100">+G160-N160</f>
        <v>31024.7</v>
      </c>
    </row>
    <row r="161" spans="1:15" ht="36.75" customHeight="1" x14ac:dyDescent="0.2">
      <c r="A161" s="227">
        <v>126</v>
      </c>
      <c r="B161" s="229" t="s">
        <v>1000</v>
      </c>
      <c r="C161" s="229" t="s">
        <v>305</v>
      </c>
      <c r="D161" s="99" t="s">
        <v>1002</v>
      </c>
      <c r="E161" s="230" t="s">
        <v>300</v>
      </c>
      <c r="F161" s="230" t="s">
        <v>301</v>
      </c>
      <c r="G161" s="163">
        <v>22500</v>
      </c>
      <c r="H161" s="163">
        <v>0</v>
      </c>
      <c r="I161" s="163">
        <f t="shared" si="98"/>
        <v>22500</v>
      </c>
      <c r="J161" s="164">
        <f>IF(G161&gt;=Datos!$D$14,(Datos!$D$14*Datos!$C$14),IF(G161&lt;=Datos!$D$14,(G161*Datos!$C$14)))</f>
        <v>645.75</v>
      </c>
      <c r="K161" s="165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64">
        <f>IF(G161&gt;=Datos!$D$15,(Datos!$D$15*Datos!$C$15),IF(G161&lt;=Datos!$D$15,(G161*Datos!$C$15)))</f>
        <v>684</v>
      </c>
      <c r="M161" s="163">
        <v>25</v>
      </c>
      <c r="N161" s="163">
        <f t="shared" si="99"/>
        <v>1354.75</v>
      </c>
      <c r="O161" s="192">
        <f t="shared" si="100"/>
        <v>21145.25</v>
      </c>
    </row>
    <row r="162" spans="1:15" ht="36.75" customHeight="1" x14ac:dyDescent="0.2">
      <c r="A162" s="227">
        <v>127</v>
      </c>
      <c r="B162" s="229" t="s">
        <v>1001</v>
      </c>
      <c r="C162" s="229" t="s">
        <v>306</v>
      </c>
      <c r="D162" s="99" t="s">
        <v>333</v>
      </c>
      <c r="E162" s="230" t="s">
        <v>300</v>
      </c>
      <c r="F162" s="230" t="s">
        <v>301</v>
      </c>
      <c r="G162" s="163">
        <v>26000</v>
      </c>
      <c r="H162" s="163">
        <v>0</v>
      </c>
      <c r="I162" s="163">
        <f t="shared" si="98"/>
        <v>26000</v>
      </c>
      <c r="J162" s="164">
        <f>IF(G162&gt;=Datos!$D$14,(Datos!$D$14*Datos!$C$14),IF(G162&lt;=Datos!$D$14,(G162*Datos!$C$14)))</f>
        <v>746.2</v>
      </c>
      <c r="K162" s="165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64">
        <f>IF(G162&gt;=Datos!$D$15,(Datos!$D$15*Datos!$C$15),IF(G162&lt;=Datos!$D$15,(G162*Datos!$C$15)))</f>
        <v>790.4</v>
      </c>
      <c r="M162" s="163">
        <v>25</v>
      </c>
      <c r="N162" s="163">
        <f t="shared" si="99"/>
        <v>1561.6</v>
      </c>
      <c r="O162" s="192">
        <f t="shared" si="100"/>
        <v>24438.400000000001</v>
      </c>
    </row>
    <row r="163" spans="1:15" ht="36.75" customHeight="1" x14ac:dyDescent="0.2">
      <c r="A163" s="227">
        <v>128</v>
      </c>
      <c r="B163" s="229" t="s">
        <v>33</v>
      </c>
      <c r="C163" s="229" t="s">
        <v>305</v>
      </c>
      <c r="D163" s="99" t="s">
        <v>333</v>
      </c>
      <c r="E163" s="230" t="s">
        <v>300</v>
      </c>
      <c r="F163" s="230" t="s">
        <v>19</v>
      </c>
      <c r="G163" s="163">
        <v>33000</v>
      </c>
      <c r="H163" s="163">
        <v>0</v>
      </c>
      <c r="I163" s="163">
        <f t="shared" si="95"/>
        <v>33000</v>
      </c>
      <c r="J163" s="164">
        <f>IF(G163&gt;=Datos!$D$14,(Datos!$D$14*Datos!$C$14),IF(G163&lt;=Datos!$D$14,(G163*Datos!$C$14)))</f>
        <v>947.1</v>
      </c>
      <c r="K163" s="165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64">
        <f>IF(G163&gt;=Datos!$D$15,(Datos!$D$15*Datos!$C$15),IF(G163&lt;=Datos!$D$15,(G163*Datos!$C$15)))</f>
        <v>1003.2</v>
      </c>
      <c r="M163" s="163">
        <v>1740.46</v>
      </c>
      <c r="N163" s="163">
        <f>SUM(J163:M163)</f>
        <v>3690.76</v>
      </c>
      <c r="O163" s="192">
        <f>+G163-N163</f>
        <v>29309.239999999998</v>
      </c>
    </row>
    <row r="164" spans="1:15" ht="36.75" customHeight="1" x14ac:dyDescent="0.2">
      <c r="A164" s="227">
        <v>129</v>
      </c>
      <c r="B164" s="229" t="s">
        <v>622</v>
      </c>
      <c r="C164" s="229" t="s">
        <v>354</v>
      </c>
      <c r="D164" s="99" t="s">
        <v>245</v>
      </c>
      <c r="E164" s="230" t="s">
        <v>300</v>
      </c>
      <c r="F164" s="230" t="s">
        <v>301</v>
      </c>
      <c r="G164" s="163">
        <v>26000</v>
      </c>
      <c r="H164" s="163">
        <v>0</v>
      </c>
      <c r="I164" s="163">
        <f t="shared" si="95"/>
        <v>26000</v>
      </c>
      <c r="J164" s="164">
        <f>IF(G164&gt;=Datos!$D$14,(Datos!$D$14*Datos!$C$14),IF(G164&lt;=Datos!$D$14,(G164*Datos!$C$14)))</f>
        <v>746.2</v>
      </c>
      <c r="K164" s="165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64">
        <f>IF(G164&gt;=Datos!$D$15,(Datos!$D$15*Datos!$C$15),IF(G164&lt;=Datos!$D$15,(G164*Datos!$C$15)))</f>
        <v>790.4</v>
      </c>
      <c r="M164" s="163">
        <v>1740.46</v>
      </c>
      <c r="N164" s="163">
        <f t="shared" ref="N164:N166" si="101">SUM(J164:M164)</f>
        <v>3277.06</v>
      </c>
      <c r="O164" s="192">
        <f t="shared" ref="O164:O166" si="102">+G164-N164</f>
        <v>22722.94</v>
      </c>
    </row>
    <row r="165" spans="1:15" ht="36.75" customHeight="1" x14ac:dyDescent="0.2">
      <c r="A165" s="227">
        <v>130</v>
      </c>
      <c r="B165" s="229" t="s">
        <v>130</v>
      </c>
      <c r="C165" s="229" t="s">
        <v>304</v>
      </c>
      <c r="D165" s="99" t="s">
        <v>333</v>
      </c>
      <c r="E165" s="230" t="s">
        <v>300</v>
      </c>
      <c r="F165" s="230" t="s">
        <v>301</v>
      </c>
      <c r="G165" s="163">
        <v>26000</v>
      </c>
      <c r="H165" s="163">
        <v>0</v>
      </c>
      <c r="I165" s="163">
        <f t="shared" ref="I165" si="103">SUM(G165:H165)</f>
        <v>26000</v>
      </c>
      <c r="J165" s="164">
        <f>IF(G165&gt;=Datos!$D$14,(Datos!$D$14*Datos!$C$14),IF(G165&lt;=Datos!$D$14,(G165*Datos!$C$14)))</f>
        <v>746.2</v>
      </c>
      <c r="K165" s="165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64">
        <f>IF(G165&gt;=Datos!$D$15,(Datos!$D$15*Datos!$C$15),IF(G165&lt;=Datos!$D$15,(G165*Datos!$C$15)))</f>
        <v>790.4</v>
      </c>
      <c r="M165" s="163">
        <v>25</v>
      </c>
      <c r="N165" s="163">
        <f>SUM(J165:M165)</f>
        <v>1561.6</v>
      </c>
      <c r="O165" s="192">
        <f>+G165-N165</f>
        <v>24438.400000000001</v>
      </c>
    </row>
    <row r="166" spans="1:15" ht="36.75" customHeight="1" x14ac:dyDescent="0.2">
      <c r="A166" s="227">
        <v>131</v>
      </c>
      <c r="B166" s="229" t="s">
        <v>551</v>
      </c>
      <c r="C166" s="229" t="s">
        <v>354</v>
      </c>
      <c r="D166" s="99" t="s">
        <v>333</v>
      </c>
      <c r="E166" s="230" t="s">
        <v>300</v>
      </c>
      <c r="F166" s="230" t="s">
        <v>301</v>
      </c>
      <c r="G166" s="163">
        <v>26000</v>
      </c>
      <c r="H166" s="163">
        <v>0</v>
      </c>
      <c r="I166" s="163">
        <f t="shared" si="95"/>
        <v>26000</v>
      </c>
      <c r="J166" s="164">
        <f>IF(G166&gt;=Datos!$D$14,(Datos!$D$14*Datos!$C$14),IF(G166&lt;=Datos!$D$14,(G166*Datos!$C$14)))</f>
        <v>746.2</v>
      </c>
      <c r="K166" s="165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64">
        <f>IF(G166&gt;=Datos!$D$15,(Datos!$D$15*Datos!$C$15),IF(G166&lt;=Datos!$D$15,(G166*Datos!$C$15)))</f>
        <v>790.4</v>
      </c>
      <c r="M166" s="163">
        <v>25</v>
      </c>
      <c r="N166" s="163">
        <f t="shared" si="101"/>
        <v>1561.6</v>
      </c>
      <c r="O166" s="192">
        <f t="shared" si="102"/>
        <v>24438.400000000001</v>
      </c>
    </row>
    <row r="167" spans="1:15" s="236" customFormat="1" ht="36.75" customHeight="1" x14ac:dyDescent="0.2">
      <c r="A167" s="276" t="s">
        <v>483</v>
      </c>
      <c r="B167" s="277"/>
      <c r="C167" s="234">
        <v>9</v>
      </c>
      <c r="D167" s="234"/>
      <c r="E167" s="235"/>
      <c r="F167" s="167"/>
      <c r="G167" s="168">
        <f t="shared" ref="G167:O167" si="104">SUM(G158:G166)</f>
        <v>258500</v>
      </c>
      <c r="H167" s="168">
        <f t="shared" si="104"/>
        <v>0</v>
      </c>
      <c r="I167" s="168">
        <f t="shared" si="104"/>
        <v>258500</v>
      </c>
      <c r="J167" s="168">
        <f t="shared" si="104"/>
        <v>7418.95</v>
      </c>
      <c r="K167" s="168">
        <f t="shared" si="104"/>
        <v>0</v>
      </c>
      <c r="L167" s="168">
        <f t="shared" si="104"/>
        <v>7858.3999999999987</v>
      </c>
      <c r="M167" s="168">
        <f t="shared" si="104"/>
        <v>5168.97</v>
      </c>
      <c r="N167" s="168">
        <f t="shared" si="104"/>
        <v>20446.32</v>
      </c>
      <c r="O167" s="168">
        <f t="shared" si="104"/>
        <v>238053.68</v>
      </c>
    </row>
    <row r="168" spans="1:15" ht="36.75" customHeight="1" x14ac:dyDescent="0.2">
      <c r="A168" s="276" t="s">
        <v>746</v>
      </c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48"/>
    </row>
    <row r="169" spans="1:15" ht="36.75" customHeight="1" x14ac:dyDescent="0.2">
      <c r="A169" s="227">
        <v>132</v>
      </c>
      <c r="B169" s="229" t="s">
        <v>745</v>
      </c>
      <c r="C169" s="229" t="s">
        <v>304</v>
      </c>
      <c r="D169" s="229" t="s">
        <v>245</v>
      </c>
      <c r="E169" s="230" t="s">
        <v>300</v>
      </c>
      <c r="F169" s="230" t="s">
        <v>19</v>
      </c>
      <c r="G169" s="163">
        <v>33000</v>
      </c>
      <c r="H169" s="163">
        <v>0</v>
      </c>
      <c r="I169" s="163">
        <f t="shared" ref="I169" si="105">SUM(G169:H169)</f>
        <v>33000</v>
      </c>
      <c r="J169" s="164">
        <f>IF(G169&gt;=Datos!$D$14,(Datos!$D$14*Datos!$C$14),IF(G169&lt;=Datos!$D$14,(G169*Datos!$C$14)))</f>
        <v>947.1</v>
      </c>
      <c r="K169" s="165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64">
        <f>IF(G169&gt;=Datos!$D$15,(Datos!$D$15*Datos!$C$15),IF(G169&lt;=Datos!$D$15,(G169*Datos!$C$15)))</f>
        <v>1003.2</v>
      </c>
      <c r="M169" s="163">
        <v>25</v>
      </c>
      <c r="N169" s="163">
        <f t="shared" ref="N169" si="106">SUM(J169:M169)</f>
        <v>1975.3000000000002</v>
      </c>
      <c r="O169" s="192">
        <f t="shared" ref="O169" si="107">+G169-N169</f>
        <v>31024.7</v>
      </c>
    </row>
    <row r="170" spans="1:15" s="236" customFormat="1" ht="36.75" customHeight="1" x14ac:dyDescent="0.2">
      <c r="A170" s="276" t="s">
        <v>483</v>
      </c>
      <c r="B170" s="277"/>
      <c r="C170" s="234">
        <v>1</v>
      </c>
      <c r="D170" s="234"/>
      <c r="E170" s="235"/>
      <c r="F170" s="167"/>
      <c r="G170" s="168">
        <f t="shared" ref="G170:O170" si="108">SUM(G169)</f>
        <v>33000</v>
      </c>
      <c r="H170" s="250">
        <f t="shared" si="108"/>
        <v>0</v>
      </c>
      <c r="I170" s="250">
        <f t="shared" si="108"/>
        <v>33000</v>
      </c>
      <c r="J170" s="250">
        <f t="shared" si="108"/>
        <v>947.1</v>
      </c>
      <c r="K170" s="215">
        <f t="shared" si="108"/>
        <v>0</v>
      </c>
      <c r="L170" s="250">
        <f t="shared" si="108"/>
        <v>1003.2</v>
      </c>
      <c r="M170" s="250">
        <f t="shared" si="108"/>
        <v>25</v>
      </c>
      <c r="N170" s="251">
        <f t="shared" si="108"/>
        <v>1975.3000000000002</v>
      </c>
      <c r="O170" s="252">
        <f t="shared" si="108"/>
        <v>31024.7</v>
      </c>
    </row>
    <row r="171" spans="1:15" ht="36.75" customHeight="1" x14ac:dyDescent="0.2">
      <c r="A171" s="276" t="s">
        <v>529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48"/>
    </row>
    <row r="172" spans="1:15" ht="36.75" customHeight="1" x14ac:dyDescent="0.2">
      <c r="A172" s="227">
        <v>133</v>
      </c>
      <c r="B172" s="229" t="s">
        <v>624</v>
      </c>
      <c r="C172" s="229" t="s">
        <v>354</v>
      </c>
      <c r="D172" s="99" t="s">
        <v>826</v>
      </c>
      <c r="E172" s="230" t="s">
        <v>300</v>
      </c>
      <c r="F172" s="230" t="s">
        <v>19</v>
      </c>
      <c r="G172" s="163">
        <v>26000</v>
      </c>
      <c r="H172" s="163">
        <v>0</v>
      </c>
      <c r="I172" s="163">
        <f t="shared" ref="I172:I196" si="109">SUM(G172:H172)</f>
        <v>26000</v>
      </c>
      <c r="J172" s="164">
        <f>IF(G172&gt;=Datos!$D$14,(Datos!$D$14*Datos!$C$14),IF(G172&lt;=Datos!$D$14,(G172*Datos!$C$14)))</f>
        <v>746.2</v>
      </c>
      <c r="K172" s="165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64">
        <f>IF(G172&gt;=Datos!$D$15,(Datos!$D$15*Datos!$C$15),IF(G172&lt;=Datos!$D$15,(G172*Datos!$C$15)))</f>
        <v>790.4</v>
      </c>
      <c r="M172" s="163">
        <v>25</v>
      </c>
      <c r="N172" s="163">
        <f t="shared" ref="N172" si="110">SUM(J172:M172)</f>
        <v>1561.6</v>
      </c>
      <c r="O172" s="192">
        <f t="shared" ref="O172" si="111">+G172-N172</f>
        <v>24438.400000000001</v>
      </c>
    </row>
    <row r="173" spans="1:15" ht="36.75" customHeight="1" x14ac:dyDescent="0.2">
      <c r="A173" s="227">
        <v>134</v>
      </c>
      <c r="B173" s="229" t="s">
        <v>722</v>
      </c>
      <c r="C173" s="229" t="s">
        <v>306</v>
      </c>
      <c r="D173" s="99" t="s">
        <v>826</v>
      </c>
      <c r="E173" s="230" t="s">
        <v>300</v>
      </c>
      <c r="F173" s="230" t="s">
        <v>301</v>
      </c>
      <c r="G173" s="163">
        <v>26000</v>
      </c>
      <c r="H173" s="163">
        <v>0</v>
      </c>
      <c r="I173" s="163">
        <f t="shared" si="109"/>
        <v>26000</v>
      </c>
      <c r="J173" s="164">
        <f>IF(G173&gt;=Datos!$D$14,(Datos!$D$14*Datos!$C$14),IF(G173&lt;=Datos!$D$14,(G173*Datos!$C$14)))</f>
        <v>746.2</v>
      </c>
      <c r="K173" s="165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64">
        <f>IF(G173&gt;=Datos!$D$15,(Datos!$D$15*Datos!$C$15),IF(G173&lt;=Datos!$D$15,(G173*Datos!$C$15)))</f>
        <v>790.4</v>
      </c>
      <c r="M173" s="163">
        <v>25</v>
      </c>
      <c r="N173" s="163">
        <f t="shared" ref="N173:N184" si="112">SUM(J173:M173)</f>
        <v>1561.6</v>
      </c>
      <c r="O173" s="192">
        <f t="shared" ref="O173:O184" si="113">+G173-N173</f>
        <v>24438.400000000001</v>
      </c>
    </row>
    <row r="174" spans="1:15" ht="36.75" customHeight="1" x14ac:dyDescent="0.2">
      <c r="A174" s="227">
        <v>135</v>
      </c>
      <c r="B174" s="229" t="s">
        <v>824</v>
      </c>
      <c r="C174" s="229" t="s">
        <v>305</v>
      </c>
      <c r="D174" s="99" t="s">
        <v>826</v>
      </c>
      <c r="E174" s="230" t="s">
        <v>300</v>
      </c>
      <c r="F174" s="230" t="s">
        <v>19</v>
      </c>
      <c r="G174" s="163">
        <v>26000</v>
      </c>
      <c r="H174" s="163">
        <v>0</v>
      </c>
      <c r="I174" s="163">
        <f t="shared" si="109"/>
        <v>26000</v>
      </c>
      <c r="J174" s="164">
        <f>IF(G174&gt;=Datos!$D$14,(Datos!$D$14*Datos!$C$14),IF(G174&lt;=Datos!$D$14,(G174*Datos!$C$14)))</f>
        <v>746.2</v>
      </c>
      <c r="K174" s="165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64">
        <f>IF(G174&gt;=Datos!$D$15,(Datos!$D$15*Datos!$C$15),IF(G174&lt;=Datos!$D$15,(G174*Datos!$C$15)))</f>
        <v>790.4</v>
      </c>
      <c r="M174" s="163">
        <v>25</v>
      </c>
      <c r="N174" s="163">
        <f t="shared" ref="N174:N180" si="114">SUM(J174:M174)</f>
        <v>1561.6</v>
      </c>
      <c r="O174" s="192">
        <f t="shared" ref="O174:O180" si="115">+G174-N174</f>
        <v>24438.400000000001</v>
      </c>
    </row>
    <row r="175" spans="1:15" ht="36.75" customHeight="1" x14ac:dyDescent="0.2">
      <c r="A175" s="227">
        <v>136</v>
      </c>
      <c r="B175" s="229" t="s">
        <v>825</v>
      </c>
      <c r="C175" s="229" t="s">
        <v>702</v>
      </c>
      <c r="D175" s="99" t="s">
        <v>245</v>
      </c>
      <c r="E175" s="230" t="s">
        <v>300</v>
      </c>
      <c r="F175" s="230" t="s">
        <v>19</v>
      </c>
      <c r="G175" s="163">
        <v>33000</v>
      </c>
      <c r="H175" s="163">
        <v>0</v>
      </c>
      <c r="I175" s="163">
        <f t="shared" si="109"/>
        <v>33000</v>
      </c>
      <c r="J175" s="164">
        <f>IF(G175&gt;=Datos!$D$14,(Datos!$D$14*Datos!$C$14),IF(G175&lt;=Datos!$D$14,(G175*Datos!$C$14)))</f>
        <v>947.1</v>
      </c>
      <c r="K175" s="165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64">
        <f>IF(G175&gt;=Datos!$D$15,(Datos!$D$15*Datos!$C$15),IF(G175&lt;=Datos!$D$15,(G175*Datos!$C$15)))</f>
        <v>1003.2</v>
      </c>
      <c r="M175" s="163">
        <v>25</v>
      </c>
      <c r="N175" s="163">
        <f t="shared" ref="N175:N176" si="116">SUM(J175:M175)</f>
        <v>1975.3000000000002</v>
      </c>
      <c r="O175" s="192">
        <f t="shared" ref="O175:O176" si="117">+G175-N175</f>
        <v>31024.7</v>
      </c>
    </row>
    <row r="176" spans="1:15" ht="36.75" customHeight="1" x14ac:dyDescent="0.2">
      <c r="A176" s="227">
        <v>137</v>
      </c>
      <c r="B176" s="229" t="s">
        <v>827</v>
      </c>
      <c r="C176" s="229" t="s">
        <v>304</v>
      </c>
      <c r="D176" s="99" t="s">
        <v>243</v>
      </c>
      <c r="E176" s="230" t="s">
        <v>300</v>
      </c>
      <c r="F176" s="230" t="s">
        <v>19</v>
      </c>
      <c r="G176" s="163">
        <v>26000</v>
      </c>
      <c r="H176" s="163">
        <v>0</v>
      </c>
      <c r="I176" s="163">
        <f t="shared" si="109"/>
        <v>26000</v>
      </c>
      <c r="J176" s="164">
        <f>IF(G176&gt;=Datos!$D$14,(Datos!$D$14*Datos!$C$14),IF(G176&lt;=Datos!$D$14,(G176*Datos!$C$14)))</f>
        <v>746.2</v>
      </c>
      <c r="K176" s="165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64">
        <f>IF(G176&gt;=Datos!$D$15,(Datos!$D$15*Datos!$C$15),IF(G176&lt;=Datos!$D$15,(G176*Datos!$C$15)))</f>
        <v>790.4</v>
      </c>
      <c r="M176" s="163">
        <v>25</v>
      </c>
      <c r="N176" s="163">
        <f t="shared" si="116"/>
        <v>1561.6</v>
      </c>
      <c r="O176" s="192">
        <f t="shared" si="117"/>
        <v>24438.400000000001</v>
      </c>
    </row>
    <row r="177" spans="1:15" ht="36.75" customHeight="1" x14ac:dyDescent="0.2">
      <c r="A177" s="227">
        <v>138</v>
      </c>
      <c r="B177" s="229" t="s">
        <v>855</v>
      </c>
      <c r="C177" s="229" t="s">
        <v>702</v>
      </c>
      <c r="D177" s="99" t="s">
        <v>245</v>
      </c>
      <c r="E177" s="230" t="s">
        <v>300</v>
      </c>
      <c r="F177" s="230" t="s">
        <v>301</v>
      </c>
      <c r="G177" s="163">
        <v>33000</v>
      </c>
      <c r="H177" s="163">
        <v>0</v>
      </c>
      <c r="I177" s="163">
        <f t="shared" si="109"/>
        <v>33000</v>
      </c>
      <c r="J177" s="164">
        <f>IF(G177&gt;=Datos!$D$14,(Datos!$D$14*Datos!$C$14),IF(G177&lt;=Datos!$D$14,(G177*Datos!$C$14)))</f>
        <v>947.1</v>
      </c>
      <c r="K177" s="165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64">
        <f>IF(G177&gt;=Datos!$D$15,(Datos!$D$15*Datos!$C$15),IF(G177&lt;=Datos!$D$15,(G177*Datos!$C$15)))</f>
        <v>1003.2</v>
      </c>
      <c r="M177" s="163">
        <v>25</v>
      </c>
      <c r="N177" s="163">
        <f>SUM(J177:M177)</f>
        <v>1975.3000000000002</v>
      </c>
      <c r="O177" s="192">
        <f>+G177-N177</f>
        <v>31024.7</v>
      </c>
    </row>
    <row r="178" spans="1:15" ht="36.75" customHeight="1" x14ac:dyDescent="0.2">
      <c r="A178" s="227">
        <v>139</v>
      </c>
      <c r="B178" s="229" t="s">
        <v>856</v>
      </c>
      <c r="C178" s="229" t="s">
        <v>857</v>
      </c>
      <c r="D178" s="99" t="s">
        <v>245</v>
      </c>
      <c r="E178" s="230" t="s">
        <v>300</v>
      </c>
      <c r="F178" s="230" t="s">
        <v>19</v>
      </c>
      <c r="G178" s="163">
        <v>33000</v>
      </c>
      <c r="H178" s="163">
        <v>0</v>
      </c>
      <c r="I178" s="163">
        <f t="shared" si="109"/>
        <v>33000</v>
      </c>
      <c r="J178" s="164">
        <f>IF(G178&gt;=Datos!$D$14,(Datos!$D$14*Datos!$C$14),IF(G178&lt;=Datos!$D$14,(G178*Datos!$C$14)))</f>
        <v>947.1</v>
      </c>
      <c r="K178" s="165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64">
        <f>IF(G178&gt;=Datos!$D$15,(Datos!$D$15*Datos!$C$15),IF(G178&lt;=Datos!$D$15,(G178*Datos!$C$15)))</f>
        <v>1003.2</v>
      </c>
      <c r="M178" s="163">
        <v>25</v>
      </c>
      <c r="N178" s="163">
        <f>SUM(J178:M178)</f>
        <v>1975.3000000000002</v>
      </c>
      <c r="O178" s="192">
        <f>+G178-N178</f>
        <v>31024.7</v>
      </c>
    </row>
    <row r="179" spans="1:15" ht="36.75" customHeight="1" x14ac:dyDescent="0.2">
      <c r="A179" s="227">
        <v>140</v>
      </c>
      <c r="B179" s="229" t="s">
        <v>564</v>
      </c>
      <c r="C179" s="229" t="s">
        <v>857</v>
      </c>
      <c r="D179" s="99" t="s">
        <v>245</v>
      </c>
      <c r="E179" s="230" t="s">
        <v>300</v>
      </c>
      <c r="F179" s="230" t="s">
        <v>19</v>
      </c>
      <c r="G179" s="163">
        <v>33000</v>
      </c>
      <c r="H179" s="163">
        <v>0</v>
      </c>
      <c r="I179" s="163">
        <f t="shared" ref="I179" si="118">SUM(G179:H179)</f>
        <v>33000</v>
      </c>
      <c r="J179" s="164">
        <f>IF(G179&gt;=Datos!$D$14,(Datos!$D$14*Datos!$C$14),IF(G179&lt;=Datos!$D$14,(G179*Datos!$C$14)))</f>
        <v>947.1</v>
      </c>
      <c r="K179" s="165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64">
        <f>IF(G179&gt;=Datos!$D$15,(Datos!$D$15*Datos!$C$15),IF(G179&lt;=Datos!$D$15,(G179*Datos!$C$15)))</f>
        <v>1003.2</v>
      </c>
      <c r="M179" s="163">
        <v>25</v>
      </c>
      <c r="N179" s="163">
        <f>SUM(J179:M179)</f>
        <v>1975.3000000000002</v>
      </c>
      <c r="O179" s="192">
        <f>+G179-N179</f>
        <v>31024.7</v>
      </c>
    </row>
    <row r="180" spans="1:15" ht="36.75" customHeight="1" x14ac:dyDescent="0.2">
      <c r="A180" s="227">
        <v>141</v>
      </c>
      <c r="B180" s="229" t="s">
        <v>895</v>
      </c>
      <c r="C180" s="229" t="s">
        <v>305</v>
      </c>
      <c r="D180" s="99" t="s">
        <v>243</v>
      </c>
      <c r="E180" s="230" t="s">
        <v>300</v>
      </c>
      <c r="F180" s="230" t="s">
        <v>19</v>
      </c>
      <c r="G180" s="163">
        <v>26000</v>
      </c>
      <c r="H180" s="163">
        <v>0</v>
      </c>
      <c r="I180" s="163">
        <f t="shared" si="109"/>
        <v>26000</v>
      </c>
      <c r="J180" s="164">
        <f>IF(G180&gt;=Datos!$D$14,(Datos!$D$14*Datos!$C$14),IF(G180&lt;=Datos!$D$14,(G180*Datos!$C$14)))</f>
        <v>746.2</v>
      </c>
      <c r="K180" s="165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64">
        <f>IF(G180&gt;=Datos!$D$15,(Datos!$D$15*Datos!$C$15),IF(G180&lt;=Datos!$D$15,(G180*Datos!$C$15)))</f>
        <v>790.4</v>
      </c>
      <c r="M180" s="163">
        <v>25</v>
      </c>
      <c r="N180" s="163">
        <f t="shared" si="114"/>
        <v>1561.6</v>
      </c>
      <c r="O180" s="192">
        <f t="shared" si="115"/>
        <v>24438.400000000001</v>
      </c>
    </row>
    <row r="181" spans="1:15" ht="36.75" customHeight="1" x14ac:dyDescent="0.2">
      <c r="A181" s="227">
        <v>142</v>
      </c>
      <c r="B181" s="229" t="s">
        <v>1003</v>
      </c>
      <c r="C181" s="229" t="s">
        <v>304</v>
      </c>
      <c r="D181" s="99" t="s">
        <v>826</v>
      </c>
      <c r="E181" s="230" t="s">
        <v>300</v>
      </c>
      <c r="F181" s="230" t="s">
        <v>19</v>
      </c>
      <c r="G181" s="163">
        <v>26000</v>
      </c>
      <c r="H181" s="163">
        <v>0</v>
      </c>
      <c r="I181" s="163">
        <f t="shared" si="109"/>
        <v>26000</v>
      </c>
      <c r="J181" s="164">
        <f>IF(G181&gt;=Datos!$D$14,(Datos!$D$14*Datos!$C$14),IF(G181&lt;=Datos!$D$14,(G181*Datos!$C$14)))</f>
        <v>746.2</v>
      </c>
      <c r="K181" s="165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64">
        <f>IF(G181&gt;=Datos!$D$15,(Datos!$D$15*Datos!$C$15),IF(G181&lt;=Datos!$D$15,(G181*Datos!$C$15)))</f>
        <v>790.4</v>
      </c>
      <c r="M181" s="163">
        <v>25</v>
      </c>
      <c r="N181" s="163">
        <f t="shared" ref="N181:N182" si="119">SUM(J181:M181)</f>
        <v>1561.6</v>
      </c>
      <c r="O181" s="192">
        <f t="shared" ref="O181:O182" si="120">+G181-N181</f>
        <v>24438.400000000001</v>
      </c>
    </row>
    <row r="182" spans="1:15" ht="36.75" customHeight="1" x14ac:dyDescent="0.2">
      <c r="A182" s="227">
        <v>143</v>
      </c>
      <c r="B182" s="229" t="s">
        <v>1004</v>
      </c>
      <c r="C182" s="229" t="s">
        <v>857</v>
      </c>
      <c r="D182" s="99" t="s">
        <v>245</v>
      </c>
      <c r="E182" s="230" t="s">
        <v>300</v>
      </c>
      <c r="F182" s="230" t="s">
        <v>301</v>
      </c>
      <c r="G182" s="163">
        <v>35000</v>
      </c>
      <c r="H182" s="163">
        <v>0</v>
      </c>
      <c r="I182" s="163">
        <f t="shared" si="109"/>
        <v>35000</v>
      </c>
      <c r="J182" s="164">
        <f>IF(G182&gt;=Datos!$D$14,(Datos!$D$14*Datos!$C$14),IF(G182&lt;=Datos!$D$14,(G182*Datos!$C$14)))</f>
        <v>1004.5</v>
      </c>
      <c r="K182" s="165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64">
        <f>IF(G182&gt;=Datos!$D$15,(Datos!$D$15*Datos!$C$15),IF(G182&lt;=Datos!$D$15,(G182*Datos!$C$15)))</f>
        <v>1064</v>
      </c>
      <c r="M182" s="163">
        <v>25</v>
      </c>
      <c r="N182" s="163">
        <f t="shared" si="119"/>
        <v>2093.5</v>
      </c>
      <c r="O182" s="192">
        <f t="shared" si="120"/>
        <v>32906.5</v>
      </c>
    </row>
    <row r="183" spans="1:15" ht="36.75" customHeight="1" x14ac:dyDescent="0.2">
      <c r="A183" s="227">
        <v>144</v>
      </c>
      <c r="B183" s="229" t="s">
        <v>1005</v>
      </c>
      <c r="C183" s="229" t="s">
        <v>354</v>
      </c>
      <c r="D183" s="99" t="s">
        <v>243</v>
      </c>
      <c r="E183" s="230" t="s">
        <v>300</v>
      </c>
      <c r="F183" s="230" t="s">
        <v>19</v>
      </c>
      <c r="G183" s="163">
        <v>26000</v>
      </c>
      <c r="H183" s="163">
        <v>0</v>
      </c>
      <c r="I183" s="163">
        <f t="shared" si="109"/>
        <v>26000</v>
      </c>
      <c r="J183" s="164">
        <f>IF(G183&gt;=Datos!$D$14,(Datos!$D$14*Datos!$C$14),IF(G183&lt;=Datos!$D$14,(G183*Datos!$C$14)))</f>
        <v>746.2</v>
      </c>
      <c r="K183" s="165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64">
        <f>IF(G183&gt;=Datos!$D$15,(Datos!$D$15*Datos!$C$15),IF(G183&lt;=Datos!$D$15,(G183*Datos!$C$15)))</f>
        <v>790.4</v>
      </c>
      <c r="M183" s="163">
        <v>1740.46</v>
      </c>
      <c r="N183" s="163">
        <f t="shared" si="112"/>
        <v>3277.06</v>
      </c>
      <c r="O183" s="192">
        <f t="shared" si="113"/>
        <v>22722.94</v>
      </c>
    </row>
    <row r="184" spans="1:15" ht="36.75" customHeight="1" x14ac:dyDescent="0.2">
      <c r="A184" s="227">
        <v>145</v>
      </c>
      <c r="B184" s="229" t="s">
        <v>625</v>
      </c>
      <c r="C184" s="229" t="s">
        <v>304</v>
      </c>
      <c r="D184" s="99" t="s">
        <v>580</v>
      </c>
      <c r="E184" s="230" t="s">
        <v>300</v>
      </c>
      <c r="F184" s="230" t="s">
        <v>19</v>
      </c>
      <c r="G184" s="163">
        <v>26000</v>
      </c>
      <c r="H184" s="163">
        <v>0</v>
      </c>
      <c r="I184" s="163">
        <f t="shared" si="109"/>
        <v>26000</v>
      </c>
      <c r="J184" s="164">
        <f>IF(G184&gt;=Datos!$D$14,(Datos!$D$14*Datos!$C$14),IF(G184&lt;=Datos!$D$14,(G184*Datos!$C$14)))</f>
        <v>746.2</v>
      </c>
      <c r="K184" s="165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64">
        <f>IF(G184&gt;=Datos!$D$15,(Datos!$D$15*Datos!$C$15),IF(G184&lt;=Datos!$D$15,(G184*Datos!$C$15)))</f>
        <v>790.4</v>
      </c>
      <c r="M184" s="163">
        <v>25</v>
      </c>
      <c r="N184" s="163">
        <f t="shared" si="112"/>
        <v>1561.6</v>
      </c>
      <c r="O184" s="192">
        <f t="shared" si="113"/>
        <v>24438.400000000001</v>
      </c>
    </row>
    <row r="185" spans="1:15" ht="36.75" customHeight="1" x14ac:dyDescent="0.2">
      <c r="A185" s="227">
        <v>146</v>
      </c>
      <c r="B185" s="229" t="s">
        <v>1006</v>
      </c>
      <c r="C185" s="229" t="s">
        <v>306</v>
      </c>
      <c r="D185" s="99" t="s">
        <v>580</v>
      </c>
      <c r="E185" s="230" t="s">
        <v>300</v>
      </c>
      <c r="F185" s="230" t="s">
        <v>19</v>
      </c>
      <c r="G185" s="163">
        <v>35000</v>
      </c>
      <c r="H185" s="163">
        <v>0</v>
      </c>
      <c r="I185" s="163">
        <f t="shared" si="109"/>
        <v>35000</v>
      </c>
      <c r="J185" s="164">
        <f>IF(G185&gt;=Datos!$D$14,(Datos!$D$14*Datos!$C$14),IF(G185&lt;=Datos!$D$14,(G185*Datos!$C$14)))</f>
        <v>1004.5</v>
      </c>
      <c r="K185" s="165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64">
        <f>IF(G185&gt;=Datos!$D$15,(Datos!$D$15*Datos!$C$15),IF(G185&lt;=Datos!$D$15,(G185*Datos!$C$15)))</f>
        <v>1064</v>
      </c>
      <c r="M185" s="163">
        <v>1025</v>
      </c>
      <c r="N185" s="163">
        <f t="shared" ref="N185" si="121">SUM(J185:M185)</f>
        <v>3093.5</v>
      </c>
      <c r="O185" s="192">
        <f>+G185-N185</f>
        <v>31906.5</v>
      </c>
    </row>
    <row r="186" spans="1:15" ht="36.75" customHeight="1" x14ac:dyDescent="0.2">
      <c r="A186" s="227">
        <v>147</v>
      </c>
      <c r="B186" s="229" t="s">
        <v>216</v>
      </c>
      <c r="C186" s="229" t="s">
        <v>306</v>
      </c>
      <c r="D186" s="99" t="s">
        <v>243</v>
      </c>
      <c r="E186" s="230" t="s">
        <v>300</v>
      </c>
      <c r="F186" s="230" t="s">
        <v>19</v>
      </c>
      <c r="G186" s="163">
        <v>26000</v>
      </c>
      <c r="H186" s="163">
        <v>0</v>
      </c>
      <c r="I186" s="163">
        <f t="shared" si="109"/>
        <v>26000</v>
      </c>
      <c r="J186" s="164">
        <f>IF(G186&gt;=Datos!$D$14,(Datos!$D$14*Datos!$C$14),IF(G186&lt;=Datos!$D$14,(G186*Datos!$C$14)))</f>
        <v>746.2</v>
      </c>
      <c r="K186" s="165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64">
        <f>IF(G186&gt;=Datos!$D$15,(Datos!$D$15*Datos!$C$15),IF(G186&lt;=Datos!$D$15,(G186*Datos!$C$15)))</f>
        <v>790.4</v>
      </c>
      <c r="M186" s="163">
        <v>25</v>
      </c>
      <c r="N186" s="163">
        <f>SUM(J186:M186)</f>
        <v>1561.6</v>
      </c>
      <c r="O186" s="192">
        <f t="shared" ref="O186:O188" si="122">+G186-N186</f>
        <v>24438.400000000001</v>
      </c>
    </row>
    <row r="187" spans="1:15" ht="36.75" customHeight="1" x14ac:dyDescent="0.2">
      <c r="A187" s="227">
        <v>148</v>
      </c>
      <c r="B187" s="229" t="s">
        <v>326</v>
      </c>
      <c r="C187" s="229" t="s">
        <v>354</v>
      </c>
      <c r="D187" s="99" t="s">
        <v>243</v>
      </c>
      <c r="E187" s="230" t="s">
        <v>300</v>
      </c>
      <c r="F187" s="230" t="s">
        <v>19</v>
      </c>
      <c r="G187" s="163">
        <v>26000</v>
      </c>
      <c r="H187" s="163">
        <v>0</v>
      </c>
      <c r="I187" s="163">
        <f t="shared" si="109"/>
        <v>26000</v>
      </c>
      <c r="J187" s="164">
        <f>IF(G187&gt;=Datos!$D$14,(Datos!$D$14*Datos!$C$14),IF(G187&lt;=Datos!$D$14,(G187*Datos!$C$14)))</f>
        <v>746.2</v>
      </c>
      <c r="K187" s="165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64">
        <f>IF(G187&gt;=Datos!$D$15,(Datos!$D$15*Datos!$C$15),IF(G187&lt;=Datos!$D$15,(G187*Datos!$C$15)))</f>
        <v>790.4</v>
      </c>
      <c r="M187" s="163">
        <v>3025</v>
      </c>
      <c r="N187" s="163">
        <f t="shared" ref="N187" si="123">SUM(J187:M187)</f>
        <v>4561.6000000000004</v>
      </c>
      <c r="O187" s="192">
        <f t="shared" si="122"/>
        <v>21438.400000000001</v>
      </c>
    </row>
    <row r="188" spans="1:15" ht="36.75" customHeight="1" x14ac:dyDescent="0.2">
      <c r="A188" s="227">
        <v>149</v>
      </c>
      <c r="B188" s="229" t="s">
        <v>37</v>
      </c>
      <c r="C188" s="229" t="s">
        <v>305</v>
      </c>
      <c r="D188" s="99" t="s">
        <v>243</v>
      </c>
      <c r="E188" s="230" t="s">
        <v>300</v>
      </c>
      <c r="F188" s="230" t="s">
        <v>19</v>
      </c>
      <c r="G188" s="163">
        <v>26000</v>
      </c>
      <c r="H188" s="163">
        <v>0</v>
      </c>
      <c r="I188" s="163">
        <f t="shared" si="109"/>
        <v>26000</v>
      </c>
      <c r="J188" s="164">
        <f>IF(G188&gt;=Datos!$D$14,(Datos!$D$14*Datos!$C$14),IF(G188&lt;=Datos!$D$14,(G188*Datos!$C$14)))</f>
        <v>746.2</v>
      </c>
      <c r="K188" s="165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64">
        <f>IF(G188&gt;=Datos!$D$15,(Datos!$D$15*Datos!$C$15),IF(G188&lt;=Datos!$D$15,(G188*Datos!$C$15)))</f>
        <v>790.4</v>
      </c>
      <c r="M188" s="163">
        <v>25</v>
      </c>
      <c r="N188" s="163">
        <f>SUM(J188:M188)</f>
        <v>1561.6</v>
      </c>
      <c r="O188" s="192">
        <f t="shared" si="122"/>
        <v>24438.400000000001</v>
      </c>
    </row>
    <row r="189" spans="1:15" ht="36.75" customHeight="1" x14ac:dyDescent="0.2">
      <c r="A189" s="227">
        <v>150</v>
      </c>
      <c r="B189" s="229" t="s">
        <v>133</v>
      </c>
      <c r="C189" s="229" t="s">
        <v>306</v>
      </c>
      <c r="D189" s="99" t="s">
        <v>826</v>
      </c>
      <c r="E189" s="230" t="s">
        <v>300</v>
      </c>
      <c r="F189" s="230" t="s">
        <v>19</v>
      </c>
      <c r="G189" s="163">
        <v>26000</v>
      </c>
      <c r="H189" s="163">
        <v>0</v>
      </c>
      <c r="I189" s="163">
        <f t="shared" si="109"/>
        <v>26000</v>
      </c>
      <c r="J189" s="164">
        <f>IF(G189&gt;=Datos!$D$14,(Datos!$D$14*Datos!$C$14),IF(G189&lt;=Datos!$D$14,(G189*Datos!$C$14)))</f>
        <v>746.2</v>
      </c>
      <c r="K189" s="165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64">
        <f>IF(G189&gt;=Datos!$D$15,(Datos!$D$15*Datos!$C$15),IF(G189&lt;=Datos!$D$15,(G189*Datos!$C$15)))</f>
        <v>790.4</v>
      </c>
      <c r="M189" s="163">
        <v>25</v>
      </c>
      <c r="N189" s="163">
        <f t="shared" ref="N189" si="124">SUM(J189:M189)</f>
        <v>1561.6</v>
      </c>
      <c r="O189" s="192">
        <f>+G189-N189</f>
        <v>24438.400000000001</v>
      </c>
    </row>
    <row r="190" spans="1:15" ht="36.75" customHeight="1" x14ac:dyDescent="0.2">
      <c r="A190" s="227">
        <v>151</v>
      </c>
      <c r="B190" s="229" t="s">
        <v>40</v>
      </c>
      <c r="C190" s="229" t="s">
        <v>354</v>
      </c>
      <c r="D190" s="99" t="s">
        <v>826</v>
      </c>
      <c r="E190" s="230" t="s">
        <v>300</v>
      </c>
      <c r="F190" s="230" t="s">
        <v>19</v>
      </c>
      <c r="G190" s="163">
        <v>38000</v>
      </c>
      <c r="H190" s="163">
        <v>0</v>
      </c>
      <c r="I190" s="163">
        <f t="shared" si="109"/>
        <v>38000</v>
      </c>
      <c r="J190" s="164">
        <f>IF(G190&gt;=Datos!$D$14,(Datos!$D$14*Datos!$C$14),IF(G190&lt;=Datos!$D$14,(G190*Datos!$C$14)))</f>
        <v>1090.5999999999999</v>
      </c>
      <c r="K190" s="165">
        <v>0</v>
      </c>
      <c r="L190" s="164">
        <f>IF(G190&gt;=Datos!$D$15,(Datos!$D$15*Datos!$C$15),IF(G190&lt;=Datos!$D$15,(G190*Datos!$C$15)))</f>
        <v>1155.2</v>
      </c>
      <c r="M190" s="163">
        <v>8025</v>
      </c>
      <c r="N190" s="163">
        <f t="shared" ref="N190:N195" si="125">SUM(J190:M190)</f>
        <v>10270.799999999999</v>
      </c>
      <c r="O190" s="192">
        <f>+G190-N190</f>
        <v>27729.200000000001</v>
      </c>
    </row>
    <row r="191" spans="1:15" ht="36.75" customHeight="1" x14ac:dyDescent="0.2">
      <c r="A191" s="227">
        <v>152</v>
      </c>
      <c r="B191" s="229" t="s">
        <v>554</v>
      </c>
      <c r="C191" s="229" t="s">
        <v>304</v>
      </c>
      <c r="D191" s="99" t="s">
        <v>243</v>
      </c>
      <c r="E191" s="230" t="s">
        <v>300</v>
      </c>
      <c r="F191" s="230" t="s">
        <v>19</v>
      </c>
      <c r="G191" s="163">
        <v>26000</v>
      </c>
      <c r="H191" s="163">
        <v>0</v>
      </c>
      <c r="I191" s="163">
        <f t="shared" si="109"/>
        <v>26000</v>
      </c>
      <c r="J191" s="164">
        <f>IF(G191&gt;=Datos!$D$14,(Datos!$D$14*Datos!$C$14),IF(G191&lt;=Datos!$D$14,(G191*Datos!$C$14)))</f>
        <v>746.2</v>
      </c>
      <c r="K191" s="165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64">
        <f>IF(G191&gt;=Datos!$D$15,(Datos!$D$15*Datos!$C$15),IF(G191&lt;=Datos!$D$15,(G191*Datos!$C$15)))</f>
        <v>790.4</v>
      </c>
      <c r="M191" s="163">
        <v>25</v>
      </c>
      <c r="N191" s="163">
        <f t="shared" ref="N191:N194" si="126">SUM(J191:M191)</f>
        <v>1561.6</v>
      </c>
      <c r="O191" s="192">
        <f t="shared" ref="O191:O193" si="127">+G191-N191</f>
        <v>24438.400000000001</v>
      </c>
    </row>
    <row r="192" spans="1:15" ht="36.75" customHeight="1" x14ac:dyDescent="0.2">
      <c r="A192" s="227">
        <v>153</v>
      </c>
      <c r="B192" s="229" t="s">
        <v>222</v>
      </c>
      <c r="C192" s="229" t="s">
        <v>304</v>
      </c>
      <c r="D192" s="99" t="s">
        <v>826</v>
      </c>
      <c r="E192" s="230" t="s">
        <v>300</v>
      </c>
      <c r="F192" s="230" t="s">
        <v>19</v>
      </c>
      <c r="G192" s="139">
        <v>35000</v>
      </c>
      <c r="H192" s="163">
        <v>0</v>
      </c>
      <c r="I192" s="163">
        <f t="shared" si="109"/>
        <v>35000</v>
      </c>
      <c r="J192" s="164">
        <f>IF(G192&gt;=Datos!$D$14,(Datos!$D$14*Datos!$C$14),IF(G192&lt;=Datos!$D$14,(G192*Datos!$C$14)))</f>
        <v>1004.5</v>
      </c>
      <c r="K192" s="165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64">
        <f>IF(G192&gt;=Datos!$D$15,(Datos!$D$15*Datos!$C$15),IF(G192&lt;=Datos!$D$15,(G192*Datos!$C$15)))</f>
        <v>1064</v>
      </c>
      <c r="M192" s="163">
        <v>1740.46</v>
      </c>
      <c r="N192" s="163">
        <f t="shared" si="126"/>
        <v>3808.96</v>
      </c>
      <c r="O192" s="192">
        <f t="shared" si="127"/>
        <v>31191.040000000001</v>
      </c>
    </row>
    <row r="193" spans="1:15" ht="36.75" customHeight="1" x14ac:dyDescent="0.2">
      <c r="A193" s="227">
        <v>154</v>
      </c>
      <c r="B193" s="229" t="s">
        <v>579</v>
      </c>
      <c r="C193" s="229" t="s">
        <v>305</v>
      </c>
      <c r="D193" s="99" t="s">
        <v>580</v>
      </c>
      <c r="E193" s="230" t="s">
        <v>300</v>
      </c>
      <c r="F193" s="230" t="s">
        <v>19</v>
      </c>
      <c r="G193" s="163">
        <v>35000</v>
      </c>
      <c r="H193" s="163">
        <v>0</v>
      </c>
      <c r="I193" s="163">
        <f t="shared" si="109"/>
        <v>35000</v>
      </c>
      <c r="J193" s="164">
        <f>IF(G193&gt;=Datos!$D$14,(Datos!$D$14*Datos!$C$14),IF(G193&lt;=Datos!$D$14,(G193*Datos!$C$14)))</f>
        <v>1004.5</v>
      </c>
      <c r="K193" s="165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64">
        <f>IF(G193&gt;=Datos!$D$15,(Datos!$D$15*Datos!$C$15),IF(G193&lt;=Datos!$D$15,(G193*Datos!$C$15)))</f>
        <v>1064</v>
      </c>
      <c r="M193" s="163">
        <v>25</v>
      </c>
      <c r="N193" s="163">
        <f t="shared" si="126"/>
        <v>2093.5</v>
      </c>
      <c r="O193" s="192">
        <f t="shared" si="127"/>
        <v>32906.5</v>
      </c>
    </row>
    <row r="194" spans="1:15" ht="36.75" customHeight="1" x14ac:dyDescent="0.2">
      <c r="A194" s="227">
        <v>155</v>
      </c>
      <c r="B194" s="229" t="s">
        <v>56</v>
      </c>
      <c r="C194" s="229" t="s">
        <v>305</v>
      </c>
      <c r="D194" s="99" t="s">
        <v>243</v>
      </c>
      <c r="E194" s="230" t="s">
        <v>300</v>
      </c>
      <c r="F194" s="230" t="s">
        <v>19</v>
      </c>
      <c r="G194" s="163">
        <v>26000</v>
      </c>
      <c r="H194" s="163">
        <v>0</v>
      </c>
      <c r="I194" s="163">
        <f t="shared" si="109"/>
        <v>26000</v>
      </c>
      <c r="J194" s="164">
        <f>IF(G194&gt;=Datos!$D$14,(Datos!$D$14*Datos!$C$14),IF(G194&lt;=Datos!$D$14,(G194*Datos!$C$14)))</f>
        <v>746.2</v>
      </c>
      <c r="K194" s="165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64">
        <f>IF(G194&gt;=Datos!$D$15,(Datos!$D$15*Datos!$C$15),IF(G194&lt;=Datos!$D$15,(G194*Datos!$C$15)))</f>
        <v>790.4</v>
      </c>
      <c r="M194" s="163">
        <v>1740.46</v>
      </c>
      <c r="N194" s="163">
        <f t="shared" si="126"/>
        <v>3277.06</v>
      </c>
      <c r="O194" s="192">
        <f>+G194-N194</f>
        <v>22722.94</v>
      </c>
    </row>
    <row r="195" spans="1:15" ht="36.75" customHeight="1" x14ac:dyDescent="0.2">
      <c r="A195" s="227">
        <v>156</v>
      </c>
      <c r="B195" s="228" t="s">
        <v>536</v>
      </c>
      <c r="C195" s="229" t="s">
        <v>306</v>
      </c>
      <c r="D195" s="99" t="s">
        <v>243</v>
      </c>
      <c r="E195" s="230" t="s">
        <v>300</v>
      </c>
      <c r="F195" s="230" t="s">
        <v>19</v>
      </c>
      <c r="G195" s="139">
        <v>26000</v>
      </c>
      <c r="H195" s="163">
        <v>0</v>
      </c>
      <c r="I195" s="163">
        <f t="shared" si="109"/>
        <v>26000</v>
      </c>
      <c r="J195" s="164">
        <f>IF(G195&gt;=Datos!$D$14,(Datos!$D$14*Datos!$C$14),IF(G195&lt;=Datos!$D$14,(G195*Datos!$C$14)))</f>
        <v>746.2</v>
      </c>
      <c r="K195" s="165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64">
        <f>IF(G195&gt;=Datos!$D$15,(Datos!$D$15*Datos!$C$15),IF(G195&lt;=Datos!$D$15,(G195*Datos!$C$15)))</f>
        <v>790.4</v>
      </c>
      <c r="M195" s="163">
        <v>25</v>
      </c>
      <c r="N195" s="163">
        <f t="shared" si="125"/>
        <v>1561.6</v>
      </c>
      <c r="O195" s="192">
        <f>+G195-N195</f>
        <v>24438.400000000001</v>
      </c>
    </row>
    <row r="196" spans="1:15" ht="36.75" customHeight="1" x14ac:dyDescent="0.2">
      <c r="A196" s="227">
        <v>157</v>
      </c>
      <c r="B196" s="229" t="s">
        <v>578</v>
      </c>
      <c r="C196" s="229" t="s">
        <v>305</v>
      </c>
      <c r="D196" s="99" t="s">
        <v>826</v>
      </c>
      <c r="E196" s="230" t="s">
        <v>300</v>
      </c>
      <c r="F196" s="230" t="s">
        <v>19</v>
      </c>
      <c r="G196" s="163">
        <v>26000</v>
      </c>
      <c r="H196" s="163">
        <v>0</v>
      </c>
      <c r="I196" s="163">
        <f t="shared" si="109"/>
        <v>26000</v>
      </c>
      <c r="J196" s="164">
        <f>IF(G196&gt;=Datos!$D$14,(Datos!$D$14*Datos!$C$14),IF(G196&lt;=Datos!$D$14,(G196*Datos!$C$14)))</f>
        <v>746.2</v>
      </c>
      <c r="K196" s="216">
        <v>0</v>
      </c>
      <c r="L196" s="164">
        <f>IF(G196&gt;=Datos!$D$15,(Datos!$D$15*Datos!$C$15),IF(G196&lt;=Datos!$D$15,(G196*Datos!$C$15)))</f>
        <v>790.4</v>
      </c>
      <c r="M196" s="163">
        <v>25</v>
      </c>
      <c r="N196" s="163">
        <f t="shared" ref="N196" si="128">SUM(J196:M196)</f>
        <v>1561.6</v>
      </c>
      <c r="O196" s="192">
        <f t="shared" ref="O196" si="129">+G196-N196</f>
        <v>24438.400000000001</v>
      </c>
    </row>
    <row r="197" spans="1:15" ht="36.75" customHeight="1" x14ac:dyDescent="0.2">
      <c r="A197" s="227">
        <v>158</v>
      </c>
      <c r="B197" s="229" t="s">
        <v>1065</v>
      </c>
      <c r="C197" s="229" t="s">
        <v>305</v>
      </c>
      <c r="D197" s="99" t="s">
        <v>243</v>
      </c>
      <c r="E197" s="230" t="s">
        <v>300</v>
      </c>
      <c r="F197" s="230" t="s">
        <v>19</v>
      </c>
      <c r="G197" s="163">
        <v>26000</v>
      </c>
      <c r="H197" s="163">
        <v>0</v>
      </c>
      <c r="I197" s="163">
        <f t="shared" ref="I197:I200" si="130">SUM(G197:H197)</f>
        <v>26000</v>
      </c>
      <c r="J197" s="164">
        <f>IF(G197&gt;=Datos!$D$14,(Datos!$D$14*Datos!$C$14),IF(G197&lt;=Datos!$D$14,(G197*Datos!$C$14)))</f>
        <v>746.2</v>
      </c>
      <c r="K197" s="216">
        <v>0</v>
      </c>
      <c r="L197" s="164">
        <f>IF(G197&gt;=Datos!$D$15,(Datos!$D$15*Datos!$C$15),IF(G197&lt;=Datos!$D$15,(G197*Datos!$C$15)))</f>
        <v>790.4</v>
      </c>
      <c r="M197" s="163">
        <v>25</v>
      </c>
      <c r="N197" s="163">
        <f t="shared" ref="N197:N200" si="131">SUM(J197:M197)</f>
        <v>1561.6</v>
      </c>
      <c r="O197" s="192">
        <f t="shared" ref="O197:O200" si="132">+G197-N197</f>
        <v>24438.400000000001</v>
      </c>
    </row>
    <row r="198" spans="1:15" ht="36.75" customHeight="1" x14ac:dyDescent="0.2">
      <c r="A198" s="227">
        <v>159</v>
      </c>
      <c r="B198" s="229" t="s">
        <v>1066</v>
      </c>
      <c r="C198" s="229" t="s">
        <v>305</v>
      </c>
      <c r="D198" s="99" t="s">
        <v>1069</v>
      </c>
      <c r="E198" s="230" t="s">
        <v>300</v>
      </c>
      <c r="F198" s="230" t="s">
        <v>301</v>
      </c>
      <c r="G198" s="163">
        <v>26000</v>
      </c>
      <c r="H198" s="163">
        <v>0</v>
      </c>
      <c r="I198" s="163">
        <f t="shared" si="130"/>
        <v>26000</v>
      </c>
      <c r="J198" s="164">
        <f>IF(G198&gt;=Datos!$D$14,(Datos!$D$14*Datos!$C$14),IF(G198&lt;=Datos!$D$14,(G198*Datos!$C$14)))</f>
        <v>746.2</v>
      </c>
      <c r="K198" s="216">
        <v>0</v>
      </c>
      <c r="L198" s="164">
        <f>IF(G198&gt;=Datos!$D$15,(Datos!$D$15*Datos!$C$15),IF(G198&lt;=Datos!$D$15,(G198*Datos!$C$15)))</f>
        <v>790.4</v>
      </c>
      <c r="M198" s="163">
        <v>25</v>
      </c>
      <c r="N198" s="163">
        <f t="shared" si="131"/>
        <v>1561.6</v>
      </c>
      <c r="O198" s="192">
        <f t="shared" si="132"/>
        <v>24438.400000000001</v>
      </c>
    </row>
    <row r="199" spans="1:15" ht="36.75" customHeight="1" x14ac:dyDescent="0.2">
      <c r="A199" s="227">
        <v>160</v>
      </c>
      <c r="B199" s="229" t="s">
        <v>1067</v>
      </c>
      <c r="C199" s="229" t="s">
        <v>304</v>
      </c>
      <c r="D199" s="99" t="s">
        <v>243</v>
      </c>
      <c r="E199" s="230" t="s">
        <v>300</v>
      </c>
      <c r="F199" s="230" t="s">
        <v>19</v>
      </c>
      <c r="G199" s="163">
        <v>26000</v>
      </c>
      <c r="H199" s="163">
        <v>0</v>
      </c>
      <c r="I199" s="163">
        <f t="shared" si="130"/>
        <v>26000</v>
      </c>
      <c r="J199" s="164">
        <f>IF(G199&gt;=Datos!$D$14,(Datos!$D$14*Datos!$C$14),IF(G199&lt;=Datos!$D$14,(G199*Datos!$C$14)))</f>
        <v>746.2</v>
      </c>
      <c r="K199" s="216">
        <v>0</v>
      </c>
      <c r="L199" s="164">
        <f>IF(G199&gt;=Datos!$D$15,(Datos!$D$15*Datos!$C$15),IF(G199&lt;=Datos!$D$15,(G199*Datos!$C$15)))</f>
        <v>790.4</v>
      </c>
      <c r="M199" s="163">
        <v>25</v>
      </c>
      <c r="N199" s="163">
        <f t="shared" si="131"/>
        <v>1561.6</v>
      </c>
      <c r="O199" s="192">
        <f t="shared" si="132"/>
        <v>24438.400000000001</v>
      </c>
    </row>
    <row r="200" spans="1:15" ht="36.75" customHeight="1" x14ac:dyDescent="0.2">
      <c r="A200" s="227">
        <v>161</v>
      </c>
      <c r="B200" s="229" t="s">
        <v>1068</v>
      </c>
      <c r="C200" s="229" t="s">
        <v>354</v>
      </c>
      <c r="D200" s="99" t="s">
        <v>245</v>
      </c>
      <c r="E200" s="230" t="s">
        <v>300</v>
      </c>
      <c r="F200" s="230" t="s">
        <v>19</v>
      </c>
      <c r="G200" s="163">
        <v>26000</v>
      </c>
      <c r="H200" s="163">
        <v>0</v>
      </c>
      <c r="I200" s="163">
        <f t="shared" si="130"/>
        <v>26000</v>
      </c>
      <c r="J200" s="164">
        <f>IF(G200&gt;=Datos!$D$14,(Datos!$D$14*Datos!$C$14),IF(G200&lt;=Datos!$D$14,(G200*Datos!$C$14)))</f>
        <v>746.2</v>
      </c>
      <c r="K200" s="216">
        <v>0</v>
      </c>
      <c r="L200" s="164">
        <f>IF(G200&gt;=Datos!$D$15,(Datos!$D$15*Datos!$C$15),IF(G200&lt;=Datos!$D$15,(G200*Datos!$C$15)))</f>
        <v>790.4</v>
      </c>
      <c r="M200" s="163">
        <v>25</v>
      </c>
      <c r="N200" s="163">
        <f t="shared" si="131"/>
        <v>1561.6</v>
      </c>
      <c r="O200" s="192">
        <f t="shared" si="132"/>
        <v>24438.400000000001</v>
      </c>
    </row>
    <row r="201" spans="1:15" s="236" customFormat="1" ht="36.75" customHeight="1" x14ac:dyDescent="0.2">
      <c r="A201" s="276" t="s">
        <v>483</v>
      </c>
      <c r="B201" s="277"/>
      <c r="C201" s="234">
        <v>29</v>
      </c>
      <c r="D201" s="234"/>
      <c r="E201" s="235"/>
      <c r="F201" s="167"/>
      <c r="G201" s="168">
        <f>SUM(G172:G200)</f>
        <v>830000</v>
      </c>
      <c r="H201" s="168">
        <f t="shared" ref="H201:O201" si="133">SUM(H172:H200)</f>
        <v>0</v>
      </c>
      <c r="I201" s="168">
        <f t="shared" si="133"/>
        <v>830000</v>
      </c>
      <c r="J201" s="168">
        <f t="shared" si="133"/>
        <v>23821.000000000011</v>
      </c>
      <c r="K201" s="168">
        <f t="shared" si="133"/>
        <v>0</v>
      </c>
      <c r="L201" s="168">
        <f t="shared" si="133"/>
        <v>25232.000000000007</v>
      </c>
      <c r="M201" s="168">
        <f t="shared" si="133"/>
        <v>17871.379999999997</v>
      </c>
      <c r="N201" s="168">
        <f t="shared" si="133"/>
        <v>66924.379999999976</v>
      </c>
      <c r="O201" s="168">
        <f t="shared" si="133"/>
        <v>763075.62000000034</v>
      </c>
    </row>
    <row r="202" spans="1:15" ht="36.75" customHeight="1" x14ac:dyDescent="0.2">
      <c r="A202" s="276" t="s">
        <v>897</v>
      </c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48"/>
    </row>
    <row r="203" spans="1:15" ht="36.75" customHeight="1" x14ac:dyDescent="0.2">
      <c r="A203" s="227">
        <v>162</v>
      </c>
      <c r="B203" s="229" t="s">
        <v>134</v>
      </c>
      <c r="C203" s="229" t="s">
        <v>439</v>
      </c>
      <c r="D203" s="229" t="s">
        <v>896</v>
      </c>
      <c r="E203" s="230" t="s">
        <v>300</v>
      </c>
      <c r="F203" s="230" t="s">
        <v>19</v>
      </c>
      <c r="G203" s="163">
        <v>145000</v>
      </c>
      <c r="H203" s="163">
        <v>0</v>
      </c>
      <c r="I203" s="163">
        <f t="shared" ref="I203:I204" si="134">SUM(G203:H203)</f>
        <v>145000</v>
      </c>
      <c r="J203" s="164">
        <f>IF(G203&gt;=Datos!$D$14,(Datos!$D$14*Datos!$C$14),IF(G203&lt;=Datos!$D$14,(G203*Datos!$C$14)))</f>
        <v>4161.5</v>
      </c>
      <c r="K203" s="165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22690.485666666667</v>
      </c>
      <c r="L203" s="164">
        <f>IF(G203&gt;=Datos!$D$15,(Datos!$D$15*Datos!$C$15),IF(G203&lt;=Datos!$D$15,(G203*Datos!$C$15)))</f>
        <v>4408</v>
      </c>
      <c r="M203" s="163">
        <v>25038.05</v>
      </c>
      <c r="N203" s="163">
        <f t="shared" ref="N203" si="135">SUM(J203:M203)</f>
        <v>56298.035666666663</v>
      </c>
      <c r="O203" s="192">
        <f t="shared" ref="O203" si="136">+G203-N203</f>
        <v>88701.964333333337</v>
      </c>
    </row>
    <row r="204" spans="1:15" ht="36.75" customHeight="1" x14ac:dyDescent="0.2">
      <c r="A204" s="227">
        <v>163</v>
      </c>
      <c r="B204" s="229" t="s">
        <v>828</v>
      </c>
      <c r="C204" s="229" t="s">
        <v>439</v>
      </c>
      <c r="D204" s="229" t="s">
        <v>829</v>
      </c>
      <c r="E204" s="230" t="s">
        <v>300</v>
      </c>
      <c r="F204" s="230" t="s">
        <v>19</v>
      </c>
      <c r="G204" s="163">
        <v>35000</v>
      </c>
      <c r="H204" s="163">
        <v>0</v>
      </c>
      <c r="I204" s="163">
        <f t="shared" si="134"/>
        <v>35000</v>
      </c>
      <c r="J204" s="164">
        <f>IF(G204&gt;=Datos!$D$14,(Datos!$D$14*Datos!$C$14),IF(G204&lt;=Datos!$D$14,(G204*Datos!$C$14)))</f>
        <v>1004.5</v>
      </c>
      <c r="K204" s="165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64">
        <f>IF(G204&gt;=Datos!$D$15,(Datos!$D$15*Datos!$C$15),IF(G204&lt;=Datos!$D$15,(G204*Datos!$C$15)))</f>
        <v>1064</v>
      </c>
      <c r="M204" s="163">
        <v>2025</v>
      </c>
      <c r="N204" s="163">
        <f t="shared" ref="N204" si="137">SUM(J204:M204)</f>
        <v>4093.5</v>
      </c>
      <c r="O204" s="192">
        <f t="shared" ref="O204" si="138">+G204-N204</f>
        <v>30906.5</v>
      </c>
    </row>
    <row r="205" spans="1:15" s="236" customFormat="1" ht="36.75" customHeight="1" x14ac:dyDescent="0.2">
      <c r="A205" s="276" t="s">
        <v>483</v>
      </c>
      <c r="B205" s="277"/>
      <c r="C205" s="234">
        <v>2</v>
      </c>
      <c r="D205" s="234"/>
      <c r="E205" s="235"/>
      <c r="F205" s="167"/>
      <c r="G205" s="168">
        <f>SUM(G203:G204)</f>
        <v>180000</v>
      </c>
      <c r="H205" s="168">
        <f t="shared" ref="H205:O205" si="139">SUM(H203:H204)</f>
        <v>0</v>
      </c>
      <c r="I205" s="168">
        <f t="shared" si="139"/>
        <v>180000</v>
      </c>
      <c r="J205" s="168">
        <f t="shared" si="139"/>
        <v>5166</v>
      </c>
      <c r="K205" s="168">
        <f t="shared" si="139"/>
        <v>22690.485666666667</v>
      </c>
      <c r="L205" s="168">
        <f t="shared" si="139"/>
        <v>5472</v>
      </c>
      <c r="M205" s="168">
        <f t="shared" si="139"/>
        <v>27063.05</v>
      </c>
      <c r="N205" s="168">
        <f t="shared" si="139"/>
        <v>60391.535666666663</v>
      </c>
      <c r="O205" s="168">
        <f t="shared" si="139"/>
        <v>119608.46433333334</v>
      </c>
    </row>
    <row r="206" spans="1:15" ht="36.75" customHeight="1" x14ac:dyDescent="0.2">
      <c r="A206" s="276" t="s">
        <v>626</v>
      </c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48"/>
    </row>
    <row r="207" spans="1:15" ht="36.75" customHeight="1" x14ac:dyDescent="0.2">
      <c r="A207" s="227">
        <v>164</v>
      </c>
      <c r="B207" s="228" t="s">
        <v>723</v>
      </c>
      <c r="C207" s="229" t="s">
        <v>304</v>
      </c>
      <c r="D207" s="228" t="s">
        <v>328</v>
      </c>
      <c r="E207" s="230" t="s">
        <v>300</v>
      </c>
      <c r="F207" s="230" t="s">
        <v>19</v>
      </c>
      <c r="G207" s="139">
        <v>26000</v>
      </c>
      <c r="H207" s="163">
        <v>0</v>
      </c>
      <c r="I207" s="139">
        <f>SUM(G207:H207)</f>
        <v>26000</v>
      </c>
      <c r="J207" s="164">
        <f>IF(G207&gt;=Datos!$D$14,(Datos!$D$14*Datos!$C$14),IF(G207&lt;=Datos!$D$14,(G207*Datos!$C$14)))</f>
        <v>746.2</v>
      </c>
      <c r="K207" s="165" t="str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0</v>
      </c>
      <c r="L207" s="164">
        <f>IF(G207&gt;=Datos!$D$15,(Datos!$D$15*Datos!$C$15),IF(G207&lt;=Datos!$D$15,(G207*Datos!$C$15)))</f>
        <v>790.4</v>
      </c>
      <c r="M207" s="163">
        <v>25</v>
      </c>
      <c r="N207" s="163">
        <f t="shared" ref="N207:N210" si="140">SUM(J207:M207)</f>
        <v>1561.6</v>
      </c>
      <c r="O207" s="192">
        <f t="shared" ref="O207:O216" si="141">+G207-N207</f>
        <v>24438.400000000001</v>
      </c>
    </row>
    <row r="208" spans="1:15" ht="36.75" customHeight="1" x14ac:dyDescent="0.2">
      <c r="A208" s="227">
        <v>165</v>
      </c>
      <c r="B208" s="228" t="s">
        <v>874</v>
      </c>
      <c r="C208" s="229" t="s">
        <v>305</v>
      </c>
      <c r="D208" s="228" t="s">
        <v>328</v>
      </c>
      <c r="E208" s="230" t="s">
        <v>300</v>
      </c>
      <c r="F208" s="230" t="s">
        <v>19</v>
      </c>
      <c r="G208" s="139">
        <v>26000</v>
      </c>
      <c r="H208" s="163">
        <v>0</v>
      </c>
      <c r="I208" s="139">
        <f t="shared" ref="I208:I217" si="142">SUM(G208:H208)</f>
        <v>26000</v>
      </c>
      <c r="J208" s="164">
        <f>IF(G208&gt;=Datos!$D$14,(Datos!$D$14*Datos!$C$14),IF(G208&lt;=Datos!$D$14,(G208*Datos!$C$14)))</f>
        <v>746.2</v>
      </c>
      <c r="K208" s="165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64">
        <f>IF(G208&gt;=Datos!$D$15,(Datos!$D$15*Datos!$C$15),IF(G208&lt;=Datos!$D$15,(G208*Datos!$C$15)))</f>
        <v>790.4</v>
      </c>
      <c r="M208" s="163">
        <v>25</v>
      </c>
      <c r="N208" s="163">
        <f t="shared" ref="N208" si="143">SUM(J208:M208)</f>
        <v>1561.6</v>
      </c>
      <c r="O208" s="192">
        <f t="shared" ref="O208" si="144">+G208-N208</f>
        <v>24438.400000000001</v>
      </c>
    </row>
    <row r="209" spans="1:16" ht="36.75" customHeight="1" x14ac:dyDescent="0.2">
      <c r="A209" s="227">
        <v>166</v>
      </c>
      <c r="B209" s="228" t="s">
        <v>1007</v>
      </c>
      <c r="C209" s="229" t="s">
        <v>354</v>
      </c>
      <c r="D209" s="228" t="s">
        <v>328</v>
      </c>
      <c r="E209" s="230" t="s">
        <v>300</v>
      </c>
      <c r="F209" s="230" t="s">
        <v>19</v>
      </c>
      <c r="G209" s="139">
        <v>26000</v>
      </c>
      <c r="H209" s="163">
        <v>0</v>
      </c>
      <c r="I209" s="139">
        <f t="shared" ref="I209" si="145">SUM(G209:H209)</f>
        <v>26000</v>
      </c>
      <c r="J209" s="164">
        <f>IF(G209&gt;=Datos!$D$14,(Datos!$D$14*Datos!$C$14),IF(G209&lt;=Datos!$D$14,(G209*Datos!$C$14)))</f>
        <v>746.2</v>
      </c>
      <c r="K209" s="165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64">
        <f>IF(G209&gt;=Datos!$D$15,(Datos!$D$15*Datos!$C$15),IF(G209&lt;=Datos!$D$15,(G209*Datos!$C$15)))</f>
        <v>790.4</v>
      </c>
      <c r="M209" s="163">
        <v>25</v>
      </c>
      <c r="N209" s="163">
        <f t="shared" ref="N209" si="146">SUM(J209:M209)</f>
        <v>1561.6</v>
      </c>
      <c r="O209" s="192">
        <f t="shared" ref="O209" si="147">+G209-N209</f>
        <v>24438.400000000001</v>
      </c>
    </row>
    <row r="210" spans="1:16" ht="36.75" customHeight="1" x14ac:dyDescent="0.2">
      <c r="A210" s="227">
        <v>167</v>
      </c>
      <c r="B210" s="229" t="s">
        <v>26</v>
      </c>
      <c r="C210" s="229" t="s">
        <v>304</v>
      </c>
      <c r="D210" s="229" t="s">
        <v>236</v>
      </c>
      <c r="E210" s="230" t="s">
        <v>300</v>
      </c>
      <c r="F210" s="230" t="s">
        <v>19</v>
      </c>
      <c r="G210" s="163">
        <v>50000</v>
      </c>
      <c r="H210" s="163">
        <v>0</v>
      </c>
      <c r="I210" s="139">
        <f t="shared" si="142"/>
        <v>50000</v>
      </c>
      <c r="J210" s="164">
        <f>IF(G210&gt;=Datos!$D$14,(Datos!$D$14*Datos!$C$14),IF(G210&lt;=Datos!$D$14,(G210*Datos!$C$14)))</f>
        <v>1435</v>
      </c>
      <c r="K210" s="165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1853.9984999999997</v>
      </c>
      <c r="L210" s="164">
        <f>IF(G210&gt;=Datos!$D$15,(Datos!$D$15*Datos!$C$15),IF(G210&lt;=Datos!$D$15,(G210*Datos!$C$15)))</f>
        <v>1520</v>
      </c>
      <c r="M210" s="163">
        <v>25</v>
      </c>
      <c r="N210" s="163">
        <f t="shared" si="140"/>
        <v>4833.9984999999997</v>
      </c>
      <c r="O210" s="192">
        <f t="shared" ref="O210:O211" si="148">+G210-N210</f>
        <v>45166.001499999998</v>
      </c>
    </row>
    <row r="211" spans="1:16" ht="36.75" customHeight="1" x14ac:dyDescent="0.2">
      <c r="A211" s="227">
        <v>168</v>
      </c>
      <c r="B211" s="228" t="s">
        <v>230</v>
      </c>
      <c r="C211" s="229" t="s">
        <v>306</v>
      </c>
      <c r="D211" s="138" t="s">
        <v>331</v>
      </c>
      <c r="E211" s="230" t="s">
        <v>300</v>
      </c>
      <c r="F211" s="230" t="s">
        <v>19</v>
      </c>
      <c r="G211" s="139">
        <v>26000</v>
      </c>
      <c r="H211" s="163">
        <v>0</v>
      </c>
      <c r="I211" s="139">
        <f t="shared" si="142"/>
        <v>26000</v>
      </c>
      <c r="J211" s="164">
        <f>IF(G211&gt;=Datos!$D$14,(Datos!$D$14*Datos!$C$14),IF(G211&lt;=Datos!$D$14,(G211*Datos!$C$14)))</f>
        <v>746.2</v>
      </c>
      <c r="K211" s="165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64">
        <f>IF(G211&gt;=Datos!$D$15,(Datos!$D$15*Datos!$C$15),IF(G211&lt;=Datos!$D$15,(G211*Datos!$C$15)))</f>
        <v>790.4</v>
      </c>
      <c r="M211" s="163">
        <v>3025</v>
      </c>
      <c r="N211" s="163">
        <f t="shared" ref="N211" si="149">SUM(J211:M211)</f>
        <v>4561.6000000000004</v>
      </c>
      <c r="O211" s="192">
        <f t="shared" si="148"/>
        <v>21438.400000000001</v>
      </c>
      <c r="P211" s="13"/>
    </row>
    <row r="212" spans="1:16" ht="36.75" customHeight="1" x14ac:dyDescent="0.2">
      <c r="A212" s="227">
        <v>169</v>
      </c>
      <c r="B212" s="228" t="s">
        <v>595</v>
      </c>
      <c r="C212" s="229" t="s">
        <v>354</v>
      </c>
      <c r="D212" s="138" t="s">
        <v>532</v>
      </c>
      <c r="E212" s="230" t="s">
        <v>300</v>
      </c>
      <c r="F212" s="230" t="s">
        <v>19</v>
      </c>
      <c r="G212" s="139">
        <v>26000</v>
      </c>
      <c r="H212" s="163">
        <v>0</v>
      </c>
      <c r="I212" s="139">
        <f t="shared" si="142"/>
        <v>26000</v>
      </c>
      <c r="J212" s="164">
        <f>IF(G212&gt;=Datos!$D$14,(Datos!$D$14*Datos!$C$14),IF(G212&lt;=Datos!$D$14,(G212*Datos!$C$14)))</f>
        <v>746.2</v>
      </c>
      <c r="K212" s="165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64">
        <f>IF(G212&gt;=Datos!$D$15,(Datos!$D$15*Datos!$C$15),IF(G212&lt;=Datos!$D$15,(G212*Datos!$C$15)))</f>
        <v>790.4</v>
      </c>
      <c r="M212" s="163">
        <v>25</v>
      </c>
      <c r="N212" s="163">
        <f t="shared" ref="N212" si="150">SUM(J212:M212)</f>
        <v>1561.6</v>
      </c>
      <c r="O212" s="192">
        <f t="shared" si="141"/>
        <v>24438.400000000001</v>
      </c>
      <c r="P212" s="13"/>
    </row>
    <row r="213" spans="1:16" ht="36.75" customHeight="1" x14ac:dyDescent="0.2">
      <c r="A213" s="227">
        <v>170</v>
      </c>
      <c r="B213" s="229" t="s">
        <v>467</v>
      </c>
      <c r="C213" s="229" t="s">
        <v>304</v>
      </c>
      <c r="D213" s="99" t="s">
        <v>331</v>
      </c>
      <c r="E213" s="230" t="s">
        <v>300</v>
      </c>
      <c r="F213" s="230" t="s">
        <v>19</v>
      </c>
      <c r="G213" s="163">
        <v>26000</v>
      </c>
      <c r="H213" s="163">
        <v>0</v>
      </c>
      <c r="I213" s="139">
        <f t="shared" si="142"/>
        <v>26000</v>
      </c>
      <c r="J213" s="164">
        <v>746.2</v>
      </c>
      <c r="K213" s="165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64">
        <v>790.4</v>
      </c>
      <c r="M213" s="163">
        <v>1740.46</v>
      </c>
      <c r="N213" s="163">
        <f t="shared" ref="N213" si="151">SUM(J213:M213)</f>
        <v>3277.06</v>
      </c>
      <c r="O213" s="192">
        <f t="shared" si="141"/>
        <v>22722.94</v>
      </c>
    </row>
    <row r="214" spans="1:16" ht="36.75" customHeight="1" x14ac:dyDescent="0.2">
      <c r="A214" s="227">
        <v>171</v>
      </c>
      <c r="B214" s="229" t="s">
        <v>173</v>
      </c>
      <c r="C214" s="229" t="s">
        <v>306</v>
      </c>
      <c r="D214" s="99" t="s">
        <v>331</v>
      </c>
      <c r="E214" s="230" t="s">
        <v>300</v>
      </c>
      <c r="F214" s="230" t="s">
        <v>19</v>
      </c>
      <c r="G214" s="163">
        <v>26000</v>
      </c>
      <c r="H214" s="163">
        <v>0</v>
      </c>
      <c r="I214" s="139">
        <f t="shared" si="142"/>
        <v>26000</v>
      </c>
      <c r="J214" s="164">
        <f>IF(G214&gt;=Datos!$D$14,(Datos!$D$14*Datos!$C$14),IF(G214&lt;=Datos!$D$14,(G214*Datos!$C$14)))</f>
        <v>746.2</v>
      </c>
      <c r="K214" s="165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64">
        <f>IF(G214&gt;=Datos!$D$15,(Datos!$D$15*Datos!$C$15),IF(G214&lt;=Datos!$D$15,(G214*Datos!$C$15)))</f>
        <v>790.4</v>
      </c>
      <c r="M214" s="163">
        <v>4025</v>
      </c>
      <c r="N214" s="163">
        <f>SUM(J214:M214)</f>
        <v>5561.6</v>
      </c>
      <c r="O214" s="192">
        <f>+G214-N214</f>
        <v>20438.400000000001</v>
      </c>
    </row>
    <row r="215" spans="1:16" ht="36.75" customHeight="1" x14ac:dyDescent="0.2">
      <c r="A215" s="227">
        <v>172</v>
      </c>
      <c r="B215" s="228" t="s">
        <v>433</v>
      </c>
      <c r="C215" s="229" t="s">
        <v>305</v>
      </c>
      <c r="D215" s="228" t="s">
        <v>328</v>
      </c>
      <c r="E215" s="230" t="s">
        <v>300</v>
      </c>
      <c r="F215" s="230" t="s">
        <v>19</v>
      </c>
      <c r="G215" s="139">
        <v>26000</v>
      </c>
      <c r="H215" s="163">
        <v>0</v>
      </c>
      <c r="I215" s="139">
        <f t="shared" si="142"/>
        <v>26000</v>
      </c>
      <c r="J215" s="164">
        <f>IF(G215&gt;=Datos!$D$14,(Datos!$D$14*Datos!$C$14),IF(G215&lt;=Datos!$D$14,(G215*Datos!$C$14)))</f>
        <v>746.2</v>
      </c>
      <c r="K215" s="165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64">
        <f>IF(G215&gt;=Datos!$D$15,(Datos!$D$15*Datos!$C$15),IF(G215&lt;=Datos!$D$15,(G215*Datos!$C$15)))</f>
        <v>790.4</v>
      </c>
      <c r="M215" s="163">
        <v>25</v>
      </c>
      <c r="N215" s="163">
        <f t="shared" ref="N215:N216" si="152">SUM(J215:M215)</f>
        <v>1561.6</v>
      </c>
      <c r="O215" s="192">
        <f t="shared" si="141"/>
        <v>24438.400000000001</v>
      </c>
    </row>
    <row r="216" spans="1:16" ht="36.75" customHeight="1" x14ac:dyDescent="0.2">
      <c r="A216" s="227">
        <v>173</v>
      </c>
      <c r="B216" s="228" t="s">
        <v>596</v>
      </c>
      <c r="C216" s="229" t="s">
        <v>354</v>
      </c>
      <c r="D216" s="99" t="s">
        <v>331</v>
      </c>
      <c r="E216" s="230" t="s">
        <v>300</v>
      </c>
      <c r="F216" s="230" t="s">
        <v>19</v>
      </c>
      <c r="G216" s="139">
        <v>26000</v>
      </c>
      <c r="H216" s="163">
        <v>0</v>
      </c>
      <c r="I216" s="139">
        <f t="shared" si="142"/>
        <v>26000</v>
      </c>
      <c r="J216" s="164">
        <f>IF(G216&gt;=Datos!$D$14,(Datos!$D$14*Datos!$C$14),IF(G216&lt;=Datos!$D$14,(G216*Datos!$C$14)))</f>
        <v>746.2</v>
      </c>
      <c r="K216" s="165" t="str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0</v>
      </c>
      <c r="L216" s="164">
        <f>IF(G216&gt;=Datos!$D$15,(Datos!$D$15*Datos!$C$15),IF(G216&lt;=Datos!$D$15,(G216*Datos!$C$15)))</f>
        <v>790.4</v>
      </c>
      <c r="M216" s="163">
        <v>25</v>
      </c>
      <c r="N216" s="163">
        <f t="shared" si="152"/>
        <v>1561.6</v>
      </c>
      <c r="O216" s="192">
        <f t="shared" si="141"/>
        <v>24438.400000000001</v>
      </c>
      <c r="P216" s="13"/>
    </row>
    <row r="217" spans="1:16" ht="36.75" customHeight="1" x14ac:dyDescent="0.2">
      <c r="A217" s="227">
        <v>174</v>
      </c>
      <c r="B217" s="228" t="s">
        <v>380</v>
      </c>
      <c r="C217" s="229" t="s">
        <v>305</v>
      </c>
      <c r="D217" s="228" t="s">
        <v>328</v>
      </c>
      <c r="E217" s="230" t="s">
        <v>300</v>
      </c>
      <c r="F217" s="230" t="s">
        <v>19</v>
      </c>
      <c r="G217" s="139">
        <v>26000</v>
      </c>
      <c r="H217" s="163">
        <v>0</v>
      </c>
      <c r="I217" s="139">
        <f t="shared" si="142"/>
        <v>26000</v>
      </c>
      <c r="J217" s="164">
        <f>IF(G217&gt;=Datos!$D$14,(Datos!$D$14*Datos!$C$14),IF(G217&lt;=Datos!$D$14,(G217*Datos!$C$14)))</f>
        <v>746.2</v>
      </c>
      <c r="K217" s="165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164">
        <f>IF(G217&gt;=Datos!$D$15,(Datos!$D$15*Datos!$C$15),IF(G217&lt;=Datos!$D$15,(G217*Datos!$C$15)))</f>
        <v>790.4</v>
      </c>
      <c r="M217" s="163">
        <v>25</v>
      </c>
      <c r="N217" s="163">
        <f t="shared" ref="N217" si="153">SUM(J217:M217)</f>
        <v>1561.6</v>
      </c>
      <c r="O217" s="192">
        <f t="shared" ref="O217" si="154">+G217-N217</f>
        <v>24438.400000000001</v>
      </c>
    </row>
    <row r="218" spans="1:16" s="236" customFormat="1" ht="36.75" customHeight="1" x14ac:dyDescent="0.2">
      <c r="A218" s="276" t="s">
        <v>483</v>
      </c>
      <c r="B218" s="277"/>
      <c r="C218" s="234">
        <v>11</v>
      </c>
      <c r="D218" s="234"/>
      <c r="E218" s="235"/>
      <c r="F218" s="167"/>
      <c r="G218" s="168">
        <f t="shared" ref="G218:O218" si="155">SUM(G207:G217)</f>
        <v>310000</v>
      </c>
      <c r="H218" s="168">
        <f t="shared" si="155"/>
        <v>0</v>
      </c>
      <c r="I218" s="168">
        <f t="shared" si="155"/>
        <v>310000</v>
      </c>
      <c r="J218" s="168">
        <f t="shared" si="155"/>
        <v>8897</v>
      </c>
      <c r="K218" s="168">
        <f t="shared" si="155"/>
        <v>1853.9984999999997</v>
      </c>
      <c r="L218" s="168">
        <f t="shared" si="155"/>
        <v>9423.9999999999982</v>
      </c>
      <c r="M218" s="168">
        <f t="shared" si="155"/>
        <v>8990.4599999999991</v>
      </c>
      <c r="N218" s="168">
        <f t="shared" si="155"/>
        <v>29165.458499999993</v>
      </c>
      <c r="O218" s="168">
        <f t="shared" si="155"/>
        <v>280834.54149999999</v>
      </c>
    </row>
    <row r="219" spans="1:16" ht="36.75" customHeight="1" x14ac:dyDescent="0.2">
      <c r="A219" s="276" t="s">
        <v>1071</v>
      </c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48"/>
    </row>
    <row r="220" spans="1:16" ht="36.75" customHeight="1" x14ac:dyDescent="0.2">
      <c r="A220" s="227">
        <v>175</v>
      </c>
      <c r="B220" s="229" t="s">
        <v>1072</v>
      </c>
      <c r="C220" s="229" t="s">
        <v>439</v>
      </c>
      <c r="D220" s="229" t="s">
        <v>1073</v>
      </c>
      <c r="E220" s="230" t="s">
        <v>300</v>
      </c>
      <c r="F220" s="230" t="s">
        <v>19</v>
      </c>
      <c r="G220" s="163">
        <v>26000</v>
      </c>
      <c r="H220" s="163">
        <v>0</v>
      </c>
      <c r="I220" s="163">
        <f t="shared" ref="I220" si="156">SUM(G220:H220)</f>
        <v>26000</v>
      </c>
      <c r="J220" s="164">
        <f>IF(G220&gt;=Datos!$D$14,(Datos!$D$14*Datos!$C$14),IF(G220&lt;=Datos!$D$14,(G220*Datos!$C$14)))</f>
        <v>746.2</v>
      </c>
      <c r="K220" s="165" t="str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0</v>
      </c>
      <c r="L220" s="164">
        <f>IF(G220&gt;=Datos!$D$15,(Datos!$D$15*Datos!$C$15),IF(G220&lt;=Datos!$D$15,(G220*Datos!$C$15)))</f>
        <v>790.4</v>
      </c>
      <c r="M220" s="163">
        <v>25</v>
      </c>
      <c r="N220" s="163">
        <f t="shared" ref="N220" si="157">SUM(J220:M220)</f>
        <v>1561.6</v>
      </c>
      <c r="O220" s="192">
        <f t="shared" ref="O220" si="158">+G220-N220</f>
        <v>24438.400000000001</v>
      </c>
    </row>
    <row r="221" spans="1:16" s="236" customFormat="1" ht="36.75" customHeight="1" x14ac:dyDescent="0.2">
      <c r="A221" s="276" t="s">
        <v>483</v>
      </c>
      <c r="B221" s="277"/>
      <c r="C221" s="234">
        <v>1</v>
      </c>
      <c r="D221" s="234"/>
      <c r="E221" s="235"/>
      <c r="F221" s="167"/>
      <c r="G221" s="168">
        <f t="shared" ref="G221:O221" si="159">SUM(G220)</f>
        <v>26000</v>
      </c>
      <c r="H221" s="250">
        <f t="shared" si="159"/>
        <v>0</v>
      </c>
      <c r="I221" s="250">
        <f t="shared" si="159"/>
        <v>26000</v>
      </c>
      <c r="J221" s="250">
        <f t="shared" si="159"/>
        <v>746.2</v>
      </c>
      <c r="K221" s="215">
        <f t="shared" si="159"/>
        <v>0</v>
      </c>
      <c r="L221" s="250">
        <f t="shared" si="159"/>
        <v>790.4</v>
      </c>
      <c r="M221" s="250">
        <f t="shared" si="159"/>
        <v>25</v>
      </c>
      <c r="N221" s="251">
        <f t="shared" si="159"/>
        <v>1561.6</v>
      </c>
      <c r="O221" s="252">
        <f t="shared" si="159"/>
        <v>24438.400000000001</v>
      </c>
    </row>
    <row r="222" spans="1:16" ht="36.75" customHeight="1" x14ac:dyDescent="0.2">
      <c r="A222" s="276" t="s">
        <v>739</v>
      </c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48"/>
    </row>
    <row r="223" spans="1:16" ht="36.75" customHeight="1" x14ac:dyDescent="0.2">
      <c r="A223" s="227">
        <v>176</v>
      </c>
      <c r="B223" s="229" t="s">
        <v>79</v>
      </c>
      <c r="C223" s="229" t="s">
        <v>439</v>
      </c>
      <c r="D223" s="229" t="s">
        <v>245</v>
      </c>
      <c r="E223" s="230" t="s">
        <v>300</v>
      </c>
      <c r="F223" s="230" t="s">
        <v>19</v>
      </c>
      <c r="G223" s="163">
        <v>40000</v>
      </c>
      <c r="H223" s="163">
        <v>0</v>
      </c>
      <c r="I223" s="163">
        <f t="shared" ref="I223" si="160">SUM(G223:H223)</f>
        <v>40000</v>
      </c>
      <c r="J223" s="164">
        <f>IF(G223&gt;=Datos!$D$14,(Datos!$D$14*Datos!$C$14),IF(G223&lt;=Datos!$D$14,(G223*Datos!$C$14)))</f>
        <v>1148</v>
      </c>
      <c r="K223" s="165">
        <v>185.33</v>
      </c>
      <c r="L223" s="164">
        <f>IF(G223&gt;=Datos!$D$15,(Datos!$D$15*Datos!$C$15),IF(G223&lt;=Datos!$D$15,(G223*Datos!$C$15)))</f>
        <v>1216</v>
      </c>
      <c r="M223" s="163">
        <v>4241.3500000000004</v>
      </c>
      <c r="N223" s="163">
        <f t="shared" ref="N223" si="161">SUM(J223:M223)</f>
        <v>6790.68</v>
      </c>
      <c r="O223" s="192">
        <f t="shared" ref="O223" si="162">+G223-N223</f>
        <v>33209.32</v>
      </c>
    </row>
    <row r="224" spans="1:16" s="236" customFormat="1" ht="36.75" customHeight="1" x14ac:dyDescent="0.2">
      <c r="A224" s="276" t="s">
        <v>483</v>
      </c>
      <c r="B224" s="277"/>
      <c r="C224" s="234">
        <v>1</v>
      </c>
      <c r="D224" s="234"/>
      <c r="E224" s="235"/>
      <c r="F224" s="167"/>
      <c r="G224" s="168">
        <f t="shared" ref="G224:O224" si="163">SUM(G223)</f>
        <v>40000</v>
      </c>
      <c r="H224" s="250">
        <f t="shared" si="163"/>
        <v>0</v>
      </c>
      <c r="I224" s="250">
        <f t="shared" si="163"/>
        <v>40000</v>
      </c>
      <c r="J224" s="250">
        <f t="shared" si="163"/>
        <v>1148</v>
      </c>
      <c r="K224" s="215">
        <f t="shared" si="163"/>
        <v>185.33</v>
      </c>
      <c r="L224" s="250">
        <f t="shared" si="163"/>
        <v>1216</v>
      </c>
      <c r="M224" s="250">
        <f t="shared" si="163"/>
        <v>4241.3500000000004</v>
      </c>
      <c r="N224" s="251">
        <f t="shared" si="163"/>
        <v>6790.68</v>
      </c>
      <c r="O224" s="252">
        <f t="shared" si="163"/>
        <v>33209.32</v>
      </c>
    </row>
    <row r="225" spans="1:15" ht="36.75" customHeight="1" x14ac:dyDescent="0.2">
      <c r="A225" s="276" t="s">
        <v>630</v>
      </c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8"/>
    </row>
    <row r="226" spans="1:15" ht="36.75" customHeight="1" x14ac:dyDescent="0.2">
      <c r="A226" s="227">
        <v>177</v>
      </c>
      <c r="B226" s="229" t="s">
        <v>631</v>
      </c>
      <c r="C226" s="229" t="s">
        <v>354</v>
      </c>
      <c r="D226" s="99" t="s">
        <v>465</v>
      </c>
      <c r="E226" s="230" t="s">
        <v>300</v>
      </c>
      <c r="F226" s="230" t="s">
        <v>301</v>
      </c>
      <c r="G226" s="163">
        <v>30000</v>
      </c>
      <c r="H226" s="163">
        <v>0</v>
      </c>
      <c r="I226" s="163">
        <f t="shared" ref="I226:I237" si="164">SUM(G226:H226)</f>
        <v>30000</v>
      </c>
      <c r="J226" s="164">
        <f>IF(G226&gt;=Datos!$D$14,(Datos!$D$14*Datos!$C$14),IF(G226&lt;=Datos!$D$14,(G226*Datos!$C$14)))</f>
        <v>861</v>
      </c>
      <c r="K226" s="165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64">
        <f>IF(G226&gt;=Datos!$D$15,(Datos!$D$15*Datos!$C$15),IF(G226&lt;=Datos!$D$15,(G226*Datos!$C$15)))</f>
        <v>912</v>
      </c>
      <c r="M226" s="163">
        <v>1740.46</v>
      </c>
      <c r="N226" s="163">
        <f t="shared" ref="N226" si="165">SUM(J226:M226)</f>
        <v>3513.46</v>
      </c>
      <c r="O226" s="192">
        <f t="shared" ref="O226" si="166">+G226-N226</f>
        <v>26486.54</v>
      </c>
    </row>
    <row r="227" spans="1:15" ht="36.75" customHeight="1" x14ac:dyDescent="0.2">
      <c r="A227" s="227">
        <v>178</v>
      </c>
      <c r="B227" s="229" t="s">
        <v>740</v>
      </c>
      <c r="C227" s="229" t="s">
        <v>306</v>
      </c>
      <c r="D227" s="99" t="s">
        <v>465</v>
      </c>
      <c r="E227" s="230" t="s">
        <v>300</v>
      </c>
      <c r="F227" s="230" t="s">
        <v>301</v>
      </c>
      <c r="G227" s="163">
        <v>35000</v>
      </c>
      <c r="H227" s="163">
        <v>0</v>
      </c>
      <c r="I227" s="163">
        <f t="shared" si="164"/>
        <v>35000</v>
      </c>
      <c r="J227" s="164">
        <f>IF(G227&gt;=Datos!$D$14,(Datos!$D$14*Datos!$C$14),IF(G227&lt;=Datos!$D$14,(G227*Datos!$C$14)))</f>
        <v>1004.5</v>
      </c>
      <c r="K227" s="165" t="str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0</v>
      </c>
      <c r="L227" s="164">
        <f>IF(G227&gt;=Datos!$D$15,(Datos!$D$15*Datos!$C$15),IF(G227&lt;=Datos!$D$15,(G227*Datos!$C$15)))</f>
        <v>1064</v>
      </c>
      <c r="M227" s="163">
        <v>3650.41</v>
      </c>
      <c r="N227" s="163">
        <f t="shared" ref="N227:N236" si="167">SUM(J227:M227)</f>
        <v>5718.91</v>
      </c>
      <c r="O227" s="192">
        <f t="shared" ref="O227:O237" si="168">+G227-N227</f>
        <v>29281.09</v>
      </c>
    </row>
    <row r="228" spans="1:15" ht="36.75" customHeight="1" x14ac:dyDescent="0.2">
      <c r="A228" s="227">
        <v>179</v>
      </c>
      <c r="B228" s="229" t="s">
        <v>894</v>
      </c>
      <c r="C228" s="229" t="s">
        <v>305</v>
      </c>
      <c r="D228" s="99" t="s">
        <v>248</v>
      </c>
      <c r="E228" s="230" t="s">
        <v>300</v>
      </c>
      <c r="F228" s="230" t="s">
        <v>301</v>
      </c>
      <c r="G228" s="163">
        <v>22500</v>
      </c>
      <c r="H228" s="163">
        <v>0</v>
      </c>
      <c r="I228" s="163">
        <f t="shared" si="164"/>
        <v>22500</v>
      </c>
      <c r="J228" s="164">
        <f>IF(G228&gt;=Datos!$D$14,(Datos!$D$14*Datos!$C$14),IF(G228&lt;=Datos!$D$14,(G228*Datos!$C$14)))</f>
        <v>645.75</v>
      </c>
      <c r="K228" s="165" t="str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0</v>
      </c>
      <c r="L228" s="164">
        <f>IF(G228&gt;=Datos!$D$15,(Datos!$D$15*Datos!$C$15),IF(G228&lt;=Datos!$D$15,(G228*Datos!$C$15)))</f>
        <v>684</v>
      </c>
      <c r="M228" s="163">
        <v>25</v>
      </c>
      <c r="N228" s="163">
        <f t="shared" ref="N228" si="169">SUM(J228:M228)</f>
        <v>1354.75</v>
      </c>
      <c r="O228" s="192">
        <f t="shared" ref="O228" si="170">+G228-N228</f>
        <v>21145.25</v>
      </c>
    </row>
    <row r="229" spans="1:15" ht="36.75" customHeight="1" x14ac:dyDescent="0.2">
      <c r="A229" s="227">
        <v>180</v>
      </c>
      <c r="B229" s="229" t="s">
        <v>1008</v>
      </c>
      <c r="C229" s="229" t="s">
        <v>306</v>
      </c>
      <c r="D229" s="99" t="s">
        <v>248</v>
      </c>
      <c r="E229" s="230" t="s">
        <v>300</v>
      </c>
      <c r="F229" s="230" t="s">
        <v>301</v>
      </c>
      <c r="G229" s="163">
        <v>20000</v>
      </c>
      <c r="H229" s="163">
        <v>0</v>
      </c>
      <c r="I229" s="163">
        <f t="shared" ref="I229" si="171">SUM(G229:H229)</f>
        <v>20000</v>
      </c>
      <c r="J229" s="164">
        <f>IF(G229&gt;=Datos!$D$14,(Datos!$D$14*Datos!$C$14),IF(G229&lt;=Datos!$D$14,(G229*Datos!$C$14)))</f>
        <v>574</v>
      </c>
      <c r="K229" s="165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64">
        <f>IF(G229&gt;=Datos!$D$15,(Datos!$D$15*Datos!$C$15),IF(G229&lt;=Datos!$D$15,(G229*Datos!$C$15)))</f>
        <v>608</v>
      </c>
      <c r="M229" s="163">
        <v>25</v>
      </c>
      <c r="N229" s="163">
        <f t="shared" ref="N229" si="172">SUM(J229:M229)</f>
        <v>1207</v>
      </c>
      <c r="O229" s="192">
        <f t="shared" ref="O229" si="173">+G229-N229</f>
        <v>18793</v>
      </c>
    </row>
    <row r="230" spans="1:15" ht="36.75" customHeight="1" x14ac:dyDescent="0.2">
      <c r="A230" s="227">
        <v>181</v>
      </c>
      <c r="B230" s="99" t="s">
        <v>470</v>
      </c>
      <c r="C230" s="229" t="s">
        <v>354</v>
      </c>
      <c r="D230" s="99" t="s">
        <v>465</v>
      </c>
      <c r="E230" s="230" t="s">
        <v>300</v>
      </c>
      <c r="F230" s="230" t="s">
        <v>301</v>
      </c>
      <c r="G230" s="163">
        <v>35000</v>
      </c>
      <c r="H230" s="163">
        <v>0</v>
      </c>
      <c r="I230" s="163">
        <f t="shared" si="164"/>
        <v>35000</v>
      </c>
      <c r="J230" s="164">
        <v>1004.5</v>
      </c>
      <c r="K230" s="165" t="str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0</v>
      </c>
      <c r="L230" s="164">
        <v>1064</v>
      </c>
      <c r="M230" s="163">
        <v>13953.41</v>
      </c>
      <c r="N230" s="163">
        <f t="shared" ref="N230:N235" si="174">SUM(J230:M230)</f>
        <v>16021.91</v>
      </c>
      <c r="O230" s="192">
        <f t="shared" ref="O230:O235" si="175">+G230-N230</f>
        <v>18978.09</v>
      </c>
    </row>
    <row r="231" spans="1:15" ht="36.75" customHeight="1" x14ac:dyDescent="0.2">
      <c r="A231" s="227">
        <v>182</v>
      </c>
      <c r="B231" s="229" t="s">
        <v>53</v>
      </c>
      <c r="C231" s="229" t="s">
        <v>304</v>
      </c>
      <c r="D231" s="229" t="s">
        <v>248</v>
      </c>
      <c r="E231" s="230" t="s">
        <v>300</v>
      </c>
      <c r="F231" s="230" t="s">
        <v>301</v>
      </c>
      <c r="G231" s="163">
        <v>22821.75</v>
      </c>
      <c r="H231" s="163">
        <v>0</v>
      </c>
      <c r="I231" s="163">
        <f t="shared" si="164"/>
        <v>22821.75</v>
      </c>
      <c r="J231" s="164">
        <f>IF(G231&gt;=Datos!$D$14,(Datos!$D$14*Datos!$C$14),IF(G231&lt;=Datos!$D$14,(G231*Datos!$C$14)))</f>
        <v>654.98422500000004</v>
      </c>
      <c r="K231" s="165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64">
        <f>IF(G231&gt;=Datos!$D$15,(Datos!$D$15*Datos!$C$15),IF(G231&lt;=Datos!$D$15,(G231*Datos!$C$15)))</f>
        <v>693.78120000000001</v>
      </c>
      <c r="M231" s="163">
        <v>6375.38</v>
      </c>
      <c r="N231" s="163">
        <f t="shared" si="174"/>
        <v>7724.1454250000006</v>
      </c>
      <c r="O231" s="192">
        <f t="shared" si="175"/>
        <v>15097.604574999999</v>
      </c>
    </row>
    <row r="232" spans="1:15" ht="36.75" customHeight="1" x14ac:dyDescent="0.2">
      <c r="A232" s="227">
        <v>183</v>
      </c>
      <c r="B232" s="229" t="s">
        <v>389</v>
      </c>
      <c r="C232" s="229" t="s">
        <v>305</v>
      </c>
      <c r="D232" s="229" t="s">
        <v>465</v>
      </c>
      <c r="E232" s="230" t="s">
        <v>300</v>
      </c>
      <c r="F232" s="230" t="s">
        <v>301</v>
      </c>
      <c r="G232" s="163">
        <v>40000</v>
      </c>
      <c r="H232" s="163">
        <v>0</v>
      </c>
      <c r="I232" s="163">
        <f t="shared" si="164"/>
        <v>40000</v>
      </c>
      <c r="J232" s="164">
        <f>IF(G232&gt;=Datos!$D$14,(Datos!$D$14*Datos!$C$14),IF(G232&lt;=Datos!$D$14,(G232*Datos!$C$14)))</f>
        <v>1148</v>
      </c>
      <c r="K232" s="165">
        <f>IF((G232-J232-L232)&lt;=Datos!$G$7,"0",IF((G232-J232-L232)&lt;=Datos!$G$8,((G232-J232-L232)-Datos!$F$8)*Datos!$I$6,IF((G232-J232-L232)&lt;=Datos!$G$9,Datos!$I$8+((G232-J232-L232)-Datos!$F$9)*Datos!$J$6,IF((G232-J232-L232)&gt;=Datos!$F$10,(Datos!$I$8+Datos!$J$8)+((G232-J232-L232)-Datos!$F$10)*Datos!$K$6))))</f>
        <v>442.64849999999967</v>
      </c>
      <c r="L232" s="164">
        <f>IF(G232&gt;=Datos!$D$15,(Datos!$D$15*Datos!$C$15),IF(G232&lt;=Datos!$D$15,(G232*Datos!$C$15)))</f>
        <v>1216</v>
      </c>
      <c r="M232" s="163">
        <v>25</v>
      </c>
      <c r="N232" s="163">
        <f t="shared" si="174"/>
        <v>2831.6484999999998</v>
      </c>
      <c r="O232" s="192">
        <f t="shared" si="175"/>
        <v>37168.351499999997</v>
      </c>
    </row>
    <row r="233" spans="1:15" ht="36.75" customHeight="1" x14ac:dyDescent="0.2">
      <c r="A233" s="227">
        <v>184</v>
      </c>
      <c r="B233" s="229" t="s">
        <v>154</v>
      </c>
      <c r="C233" s="229" t="s">
        <v>305</v>
      </c>
      <c r="D233" s="229" t="s">
        <v>248</v>
      </c>
      <c r="E233" s="230" t="s">
        <v>300</v>
      </c>
      <c r="F233" s="230" t="s">
        <v>301</v>
      </c>
      <c r="G233" s="163">
        <v>22500</v>
      </c>
      <c r="H233" s="163">
        <v>0</v>
      </c>
      <c r="I233" s="163">
        <f t="shared" si="164"/>
        <v>22500</v>
      </c>
      <c r="J233" s="164">
        <f>IF(G233&gt;=Datos!$D$14,(Datos!$D$14*Datos!$C$14),IF(G233&lt;=Datos!$D$14,(G233*Datos!$C$14)))</f>
        <v>645.75</v>
      </c>
      <c r="K233" s="165" t="str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0</v>
      </c>
      <c r="L233" s="164">
        <f>IF(G233&gt;=Datos!$D$15,(Datos!$D$15*Datos!$C$15),IF(G233&lt;=Datos!$D$15,(G233*Datos!$C$15)))</f>
        <v>684</v>
      </c>
      <c r="M233" s="163">
        <v>25</v>
      </c>
      <c r="N233" s="163">
        <f t="shared" si="174"/>
        <v>1354.75</v>
      </c>
      <c r="O233" s="192">
        <f t="shared" si="175"/>
        <v>21145.25</v>
      </c>
    </row>
    <row r="234" spans="1:15" ht="36.75" customHeight="1" x14ac:dyDescent="0.2">
      <c r="A234" s="227">
        <v>185</v>
      </c>
      <c r="B234" s="229" t="s">
        <v>208</v>
      </c>
      <c r="C234" s="229" t="s">
        <v>304</v>
      </c>
      <c r="D234" s="229" t="s">
        <v>248</v>
      </c>
      <c r="E234" s="230" t="s">
        <v>300</v>
      </c>
      <c r="F234" s="230" t="s">
        <v>301</v>
      </c>
      <c r="G234" s="163">
        <v>22500</v>
      </c>
      <c r="H234" s="163">
        <v>0</v>
      </c>
      <c r="I234" s="163">
        <f t="shared" si="164"/>
        <v>22500</v>
      </c>
      <c r="J234" s="164">
        <f>IF(G234&gt;=Datos!$D$14,(Datos!$D$14*Datos!$C$14),IF(G234&lt;=Datos!$D$14,(G234*Datos!$C$14)))</f>
        <v>645.75</v>
      </c>
      <c r="K234" s="165" t="str">
        <f>IF((G234-J234-L234)&lt;=Datos!$G$7,"0",IF((G234-J234-L234)&lt;=Datos!$G$8,((G234-J234-L234)-Datos!$F$8)*Datos!$I$6,IF((G234-J234-L234)&lt;=Datos!$G$9,Datos!$I$8+((G234-J234-L234)-Datos!$F$9)*Datos!$J$6,IF((G234-J234-L234)&gt;=Datos!$F$10,(Datos!$I$8+Datos!$J$8)+((G234-J234-L234)-Datos!$F$10)*Datos!$K$6))))</f>
        <v>0</v>
      </c>
      <c r="L234" s="164">
        <f>IF(G234&gt;=Datos!$D$15,(Datos!$D$15*Datos!$C$15),IF(G234&lt;=Datos!$D$15,(G234*Datos!$C$15)))</f>
        <v>684</v>
      </c>
      <c r="M234" s="163">
        <v>25</v>
      </c>
      <c r="N234" s="163">
        <f t="shared" si="174"/>
        <v>1354.75</v>
      </c>
      <c r="O234" s="192">
        <f t="shared" si="175"/>
        <v>21145.25</v>
      </c>
    </row>
    <row r="235" spans="1:15" ht="36.75" customHeight="1" x14ac:dyDescent="0.2">
      <c r="A235" s="227">
        <v>186</v>
      </c>
      <c r="B235" s="229" t="s">
        <v>188</v>
      </c>
      <c r="C235" s="229" t="s">
        <v>304</v>
      </c>
      <c r="D235" s="229" t="s">
        <v>248</v>
      </c>
      <c r="E235" s="230" t="s">
        <v>300</v>
      </c>
      <c r="F235" s="230" t="s">
        <v>301</v>
      </c>
      <c r="G235" s="163">
        <v>25357.5</v>
      </c>
      <c r="H235" s="163">
        <v>0</v>
      </c>
      <c r="I235" s="163">
        <f t="shared" si="164"/>
        <v>25357.5</v>
      </c>
      <c r="J235" s="164">
        <f>IF(G235&gt;=Datos!$D$14,(Datos!$D$14*Datos!$C$14),IF(G235&lt;=Datos!$D$14,(G235*Datos!$C$14)))</f>
        <v>727.76025000000004</v>
      </c>
      <c r="K235" s="165" t="str">
        <f>IF((G235-J235-L235)&lt;=Datos!$G$7,"0",IF((G235-J235-L235)&lt;=Datos!$G$8,((G235-J235-L235)-Datos!$F$8)*Datos!$I$6,IF((G235-J235-L235)&lt;=Datos!$G$9,Datos!$I$8+((G235-J235-L235)-Datos!$F$9)*Datos!$J$6,IF((G235-J235-L235)&gt;=Datos!$F$10,(Datos!$I$8+Datos!$J$8)+((G235-J235-L235)-Datos!$F$10)*Datos!$K$6))))</f>
        <v>0</v>
      </c>
      <c r="L235" s="164">
        <f>IF(G235&gt;=Datos!$D$15,(Datos!$D$15*Datos!$C$15),IF(G235&lt;=Datos!$D$15,(G235*Datos!$C$15)))</f>
        <v>770.86800000000005</v>
      </c>
      <c r="M235" s="163">
        <v>25</v>
      </c>
      <c r="N235" s="163">
        <f t="shared" si="174"/>
        <v>1523.6282500000002</v>
      </c>
      <c r="O235" s="192">
        <f t="shared" si="175"/>
        <v>23833.871749999998</v>
      </c>
    </row>
    <row r="236" spans="1:15" ht="36.75" customHeight="1" x14ac:dyDescent="0.2">
      <c r="A236" s="227">
        <v>187</v>
      </c>
      <c r="B236" s="229" t="s">
        <v>46</v>
      </c>
      <c r="C236" s="229" t="s">
        <v>305</v>
      </c>
      <c r="D236" s="229" t="s">
        <v>248</v>
      </c>
      <c r="E236" s="230" t="s">
        <v>300</v>
      </c>
      <c r="F236" s="230" t="s">
        <v>301</v>
      </c>
      <c r="G236" s="163">
        <v>22500</v>
      </c>
      <c r="H236" s="163">
        <v>0</v>
      </c>
      <c r="I236" s="163">
        <f t="shared" si="164"/>
        <v>22500</v>
      </c>
      <c r="J236" s="164">
        <f>IF(G236&gt;=Datos!$D$14,(Datos!$D$14*Datos!$C$14),IF(G236&lt;=Datos!$D$14,(G236*Datos!$C$14)))</f>
        <v>645.75</v>
      </c>
      <c r="K236" s="165" t="str">
        <f>IF((G236-J236-L236)&lt;=Datos!$G$7,"0",IF((G236-J236-L236)&lt;=Datos!$G$8,((G236-J236-L236)-Datos!$F$8)*Datos!$I$6,IF((G236-J236-L236)&lt;=Datos!$G$9,Datos!$I$8+((G236-J236-L236)-Datos!$F$9)*Datos!$J$6,IF((G236-J236-L236)&gt;=Datos!$F$10,(Datos!$I$8+Datos!$J$8)+((G236-J236-L236)-Datos!$F$10)*Datos!$K$6))))</f>
        <v>0</v>
      </c>
      <c r="L236" s="164">
        <f>IF(G236&gt;=Datos!$D$15,(Datos!$D$15*Datos!$C$15),IF(G236&lt;=Datos!$D$15,(G236*Datos!$C$15)))</f>
        <v>684</v>
      </c>
      <c r="M236" s="163">
        <v>25</v>
      </c>
      <c r="N236" s="163">
        <f t="shared" si="167"/>
        <v>1354.75</v>
      </c>
      <c r="O236" s="192">
        <f t="shared" si="168"/>
        <v>21145.25</v>
      </c>
    </row>
    <row r="237" spans="1:15" ht="36.75" customHeight="1" x14ac:dyDescent="0.2">
      <c r="A237" s="227">
        <v>188</v>
      </c>
      <c r="B237" s="229" t="s">
        <v>468</v>
      </c>
      <c r="C237" s="229" t="s">
        <v>306</v>
      </c>
      <c r="D237" s="229" t="s">
        <v>248</v>
      </c>
      <c r="E237" s="230" t="s">
        <v>300</v>
      </c>
      <c r="F237" s="230" t="s">
        <v>301</v>
      </c>
      <c r="G237" s="163">
        <v>20000</v>
      </c>
      <c r="H237" s="163">
        <v>0</v>
      </c>
      <c r="I237" s="163">
        <f t="shared" si="164"/>
        <v>20000</v>
      </c>
      <c r="J237" s="164">
        <v>574</v>
      </c>
      <c r="K237" s="165" t="str">
        <f>IF((G237-J237-L237)&lt;=Datos!$G$7,"0",IF((G237-J237-L237)&lt;=Datos!$G$8,((G237-J237-L237)-Datos!$F$8)*Datos!$I$6,IF((G237-J237-L237)&lt;=Datos!$G$9,Datos!$I$8+((G237-J237-L237)-Datos!$F$9)*Datos!$J$6,IF((G237-J237-L237)&gt;=Datos!$F$10,(Datos!$I$8+Datos!$J$8)+((G237-J237-L237)-Datos!$F$10)*Datos!$K$6))))</f>
        <v>0</v>
      </c>
      <c r="L237" s="164">
        <v>608</v>
      </c>
      <c r="M237" s="163">
        <v>2025</v>
      </c>
      <c r="N237" s="163">
        <f t="shared" ref="N237" si="176">SUM(J237:M237)</f>
        <v>3207</v>
      </c>
      <c r="O237" s="192">
        <f t="shared" si="168"/>
        <v>16793</v>
      </c>
    </row>
    <row r="238" spans="1:15" s="236" customFormat="1" ht="36.75" customHeight="1" x14ac:dyDescent="0.2">
      <c r="A238" s="276" t="s">
        <v>483</v>
      </c>
      <c r="B238" s="277"/>
      <c r="C238" s="234">
        <v>12</v>
      </c>
      <c r="D238" s="234"/>
      <c r="E238" s="235"/>
      <c r="F238" s="167"/>
      <c r="G238" s="168">
        <f t="shared" ref="G238:O238" si="177">SUM(G226:G237)</f>
        <v>318179.25</v>
      </c>
      <c r="H238" s="168">
        <f t="shared" si="177"/>
        <v>0</v>
      </c>
      <c r="I238" s="168">
        <f t="shared" si="177"/>
        <v>318179.25</v>
      </c>
      <c r="J238" s="168">
        <f t="shared" si="177"/>
        <v>9131.7444749999995</v>
      </c>
      <c r="K238" s="168">
        <f t="shared" si="177"/>
        <v>442.64849999999967</v>
      </c>
      <c r="L238" s="168">
        <f t="shared" si="177"/>
        <v>9672.6491999999998</v>
      </c>
      <c r="M238" s="168">
        <f t="shared" si="177"/>
        <v>27919.66</v>
      </c>
      <c r="N238" s="168">
        <f t="shared" si="177"/>
        <v>47166.702175000006</v>
      </c>
      <c r="O238" s="168">
        <f t="shared" si="177"/>
        <v>271012.54782500002</v>
      </c>
    </row>
    <row r="239" spans="1:15" ht="36.75" customHeight="1" x14ac:dyDescent="0.2">
      <c r="A239" s="276" t="s">
        <v>635</v>
      </c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48"/>
    </row>
    <row r="240" spans="1:15" ht="36.75" customHeight="1" x14ac:dyDescent="0.2">
      <c r="A240" s="227">
        <v>189</v>
      </c>
      <c r="B240" s="99" t="s">
        <v>581</v>
      </c>
      <c r="C240" s="229" t="s">
        <v>304</v>
      </c>
      <c r="D240" s="229" t="s">
        <v>632</v>
      </c>
      <c r="E240" s="230" t="s">
        <v>300</v>
      </c>
      <c r="F240" s="230" t="s">
        <v>19</v>
      </c>
      <c r="G240" s="163">
        <v>150000</v>
      </c>
      <c r="H240" s="163">
        <v>0</v>
      </c>
      <c r="I240" s="163">
        <f t="shared" ref="I240:I241" si="178">SUM(G240:H240)</f>
        <v>150000</v>
      </c>
      <c r="J240" s="164">
        <f>IF(G240&gt;=Datos!$D$14,(Datos!$D$14*Datos!$C$14),IF(G240&lt;=Datos!$D$14,(G240*Datos!$C$14)))</f>
        <v>4305</v>
      </c>
      <c r="K240" s="165">
        <v>23866.62</v>
      </c>
      <c r="L240" s="164">
        <f>IF(G240&gt;=Datos!$D$15,(Datos!$D$15*Datos!$C$15),IF(G240&lt;=Datos!$D$15,(G240*Datos!$C$15)))</f>
        <v>4560</v>
      </c>
      <c r="M240" s="163">
        <v>25</v>
      </c>
      <c r="N240" s="163">
        <f t="shared" ref="N240" si="179">SUM(J240:M240)</f>
        <v>32756.62</v>
      </c>
      <c r="O240" s="192">
        <f t="shared" ref="O240" si="180">+G240-N240</f>
        <v>117243.38</v>
      </c>
    </row>
    <row r="241" spans="1:15" ht="36.75" customHeight="1" x14ac:dyDescent="0.2">
      <c r="A241" s="227">
        <v>190</v>
      </c>
      <c r="B241" s="229" t="s">
        <v>36</v>
      </c>
      <c r="C241" s="229" t="s">
        <v>304</v>
      </c>
      <c r="D241" s="229" t="s">
        <v>242</v>
      </c>
      <c r="E241" s="230" t="s">
        <v>300</v>
      </c>
      <c r="F241" s="230" t="s">
        <v>19</v>
      </c>
      <c r="G241" s="163">
        <v>65000</v>
      </c>
      <c r="H241" s="163">
        <v>0</v>
      </c>
      <c r="I241" s="163">
        <f t="shared" si="178"/>
        <v>65000</v>
      </c>
      <c r="J241" s="164">
        <f>IF(G241&gt;=Datos!$D$14,(Datos!$D$14*Datos!$C$14),IF(G241&lt;=Datos!$D$14,(G241*Datos!$C$14)))</f>
        <v>1865.5</v>
      </c>
      <c r="K241" s="165">
        <v>4084.48</v>
      </c>
      <c r="L241" s="164">
        <f>IF(G241&gt;=Datos!$D$15,(Datos!$D$15*Datos!$C$15),IF(G241&lt;=Datos!$D$15,(G241*Datos!$C$15)))</f>
        <v>1976</v>
      </c>
      <c r="M241" s="163">
        <v>1740.46</v>
      </c>
      <c r="N241" s="163">
        <f t="shared" ref="N241" si="181">SUM(J241:M241)</f>
        <v>9666.4399999999987</v>
      </c>
      <c r="O241" s="192">
        <f t="shared" ref="O241" si="182">+G241-N241</f>
        <v>55333.56</v>
      </c>
    </row>
    <row r="242" spans="1:15" s="236" customFormat="1" ht="36.75" customHeight="1" x14ac:dyDescent="0.2">
      <c r="A242" s="276" t="s">
        <v>483</v>
      </c>
      <c r="B242" s="277"/>
      <c r="C242" s="234">
        <v>2</v>
      </c>
      <c r="D242" s="234"/>
      <c r="E242" s="235"/>
      <c r="F242" s="167"/>
      <c r="G242" s="168">
        <f>SUM(G240:G241)</f>
        <v>215000</v>
      </c>
      <c r="H242" s="168">
        <f t="shared" ref="H242:O242" si="183">SUM(H240:H241)</f>
        <v>0</v>
      </c>
      <c r="I242" s="168">
        <f t="shared" si="183"/>
        <v>215000</v>
      </c>
      <c r="J242" s="168">
        <f t="shared" si="183"/>
        <v>6170.5</v>
      </c>
      <c r="K242" s="168">
        <f t="shared" si="183"/>
        <v>27951.1</v>
      </c>
      <c r="L242" s="168">
        <f t="shared" si="183"/>
        <v>6536</v>
      </c>
      <c r="M242" s="168">
        <f t="shared" si="183"/>
        <v>1765.46</v>
      </c>
      <c r="N242" s="168">
        <f t="shared" si="183"/>
        <v>42423.06</v>
      </c>
      <c r="O242" s="168">
        <f t="shared" si="183"/>
        <v>172576.94</v>
      </c>
    </row>
    <row r="243" spans="1:15" ht="36.75" customHeight="1" x14ac:dyDescent="0.2">
      <c r="A243" s="276" t="s">
        <v>489</v>
      </c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48"/>
    </row>
    <row r="244" spans="1:15" ht="36.75" customHeight="1" x14ac:dyDescent="0.2">
      <c r="A244" s="227">
        <v>191</v>
      </c>
      <c r="B244" s="229" t="s">
        <v>191</v>
      </c>
      <c r="C244" s="229" t="s">
        <v>304</v>
      </c>
      <c r="D244" s="229" t="s">
        <v>336</v>
      </c>
      <c r="E244" s="230" t="s">
        <v>300</v>
      </c>
      <c r="F244" s="230" t="s">
        <v>19</v>
      </c>
      <c r="G244" s="163">
        <v>35000</v>
      </c>
      <c r="H244" s="163">
        <v>0</v>
      </c>
      <c r="I244" s="163">
        <f t="shared" ref="I244:I248" si="184">SUM(G244:H244)</f>
        <v>35000</v>
      </c>
      <c r="J244" s="164">
        <f>IF(G244&gt;=Datos!$D$14,(Datos!$D$14*Datos!$C$14),IF(G244&lt;=Datos!$D$14,(G244*Datos!$C$14)))</f>
        <v>1004.5</v>
      </c>
      <c r="K244" s="165" t="str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0</v>
      </c>
      <c r="L244" s="164">
        <f>IF(G244&gt;=Datos!$D$15,(Datos!$D$15*Datos!$C$15),IF(G244&lt;=Datos!$D$15,(G244*Datos!$C$15)))</f>
        <v>1064</v>
      </c>
      <c r="M244" s="163">
        <v>1025</v>
      </c>
      <c r="N244" s="139">
        <f t="shared" ref="N244" si="185">SUM(J244:M244)</f>
        <v>3093.5</v>
      </c>
      <c r="O244" s="192">
        <f t="shared" ref="O244" si="186">+G244-N244</f>
        <v>31906.5</v>
      </c>
    </row>
    <row r="245" spans="1:15" ht="36.75" customHeight="1" x14ac:dyDescent="0.2">
      <c r="A245" s="227">
        <v>192</v>
      </c>
      <c r="B245" s="229" t="s">
        <v>190</v>
      </c>
      <c r="C245" s="229" t="s">
        <v>304</v>
      </c>
      <c r="D245" s="229" t="s">
        <v>633</v>
      </c>
      <c r="E245" s="230" t="s">
        <v>300</v>
      </c>
      <c r="F245" s="230" t="s">
        <v>19</v>
      </c>
      <c r="G245" s="163">
        <v>50000</v>
      </c>
      <c r="H245" s="163">
        <v>0</v>
      </c>
      <c r="I245" s="163">
        <f t="shared" si="184"/>
        <v>50000</v>
      </c>
      <c r="J245" s="164">
        <f>IF(G245&gt;=Datos!$D$14,(Datos!$D$14*Datos!$C$14),IF(G245&lt;=Datos!$D$14,(G245*Datos!$C$14)))</f>
        <v>1435</v>
      </c>
      <c r="K245" s="165">
        <v>1339.36</v>
      </c>
      <c r="L245" s="164">
        <f>IF(G245&gt;=Datos!$D$15,(Datos!$D$15*Datos!$C$15),IF(G245&lt;=Datos!$D$15,(G245*Datos!$C$15)))</f>
        <v>1520</v>
      </c>
      <c r="M245" s="163">
        <v>3455.92</v>
      </c>
      <c r="N245" s="139">
        <f t="shared" ref="N245:N247" si="187">SUM(J245:M245)</f>
        <v>7750.28</v>
      </c>
      <c r="O245" s="192">
        <f t="shared" ref="O245:O247" si="188">+G245-N245</f>
        <v>42249.72</v>
      </c>
    </row>
    <row r="246" spans="1:15" ht="36.75" customHeight="1" x14ac:dyDescent="0.2">
      <c r="A246" s="227">
        <v>193</v>
      </c>
      <c r="B246" s="229" t="s">
        <v>150</v>
      </c>
      <c r="C246" s="229" t="s">
        <v>304</v>
      </c>
      <c r="D246" s="99" t="s">
        <v>634</v>
      </c>
      <c r="E246" s="230" t="s">
        <v>300</v>
      </c>
      <c r="F246" s="230" t="s">
        <v>19</v>
      </c>
      <c r="G246" s="163">
        <v>65000</v>
      </c>
      <c r="H246" s="163">
        <v>0</v>
      </c>
      <c r="I246" s="163">
        <f t="shared" si="184"/>
        <v>65000</v>
      </c>
      <c r="J246" s="164">
        <f>IF(G246&gt;=Datos!$D$14,(Datos!$D$14*Datos!$C$14),IF(G246&lt;=Datos!$D$14,(G246*Datos!$C$14)))</f>
        <v>1865.5</v>
      </c>
      <c r="K246" s="165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4427.5756666666657</v>
      </c>
      <c r="L246" s="164">
        <f>IF(G246&gt;=Datos!$D$15,(Datos!$D$15*Datos!$C$15),IF(G246&lt;=Datos!$D$15,(G246*Datos!$C$15)))</f>
        <v>1976</v>
      </c>
      <c r="M246" s="163">
        <v>25</v>
      </c>
      <c r="N246" s="139">
        <f t="shared" si="187"/>
        <v>8294.0756666666657</v>
      </c>
      <c r="O246" s="192">
        <f t="shared" si="188"/>
        <v>56705.924333333336</v>
      </c>
    </row>
    <row r="247" spans="1:15" ht="36.75" customHeight="1" x14ac:dyDescent="0.2">
      <c r="A247" s="227">
        <v>194</v>
      </c>
      <c r="B247" s="228" t="s">
        <v>435</v>
      </c>
      <c r="C247" s="229" t="s">
        <v>304</v>
      </c>
      <c r="D247" s="228" t="s">
        <v>633</v>
      </c>
      <c r="E247" s="230" t="s">
        <v>300</v>
      </c>
      <c r="F247" s="230" t="s">
        <v>19</v>
      </c>
      <c r="G247" s="139">
        <v>48510</v>
      </c>
      <c r="H247" s="163">
        <v>0</v>
      </c>
      <c r="I247" s="163">
        <f t="shared" si="184"/>
        <v>48510</v>
      </c>
      <c r="J247" s="164">
        <f>IF(G247&gt;=Datos!$D$14,(Datos!$D$14*Datos!$C$14),IF(G247&lt;=Datos!$D$14,(G247*Datos!$C$14)))</f>
        <v>1392.2370000000001</v>
      </c>
      <c r="K247" s="165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1643.7073499999999</v>
      </c>
      <c r="L247" s="164">
        <f>IF(G247&gt;=Datos!$D$15,(Datos!$D$15*Datos!$C$15),IF(G247&lt;=Datos!$D$15,(G247*Datos!$C$15)))</f>
        <v>1474.704</v>
      </c>
      <c r="M247" s="163">
        <v>25</v>
      </c>
      <c r="N247" s="139">
        <f t="shared" si="187"/>
        <v>4535.6483499999995</v>
      </c>
      <c r="O247" s="192">
        <f t="shared" si="188"/>
        <v>43974.351649999997</v>
      </c>
    </row>
    <row r="248" spans="1:15" ht="36.75" customHeight="1" x14ac:dyDescent="0.2">
      <c r="A248" s="227">
        <v>195</v>
      </c>
      <c r="B248" s="228" t="s">
        <v>177</v>
      </c>
      <c r="C248" s="229" t="s">
        <v>304</v>
      </c>
      <c r="D248" s="228" t="s">
        <v>633</v>
      </c>
      <c r="E248" s="230" t="s">
        <v>300</v>
      </c>
      <c r="F248" s="230" t="s">
        <v>19</v>
      </c>
      <c r="G248" s="139">
        <v>42446</v>
      </c>
      <c r="H248" s="163">
        <v>0</v>
      </c>
      <c r="I248" s="163">
        <f t="shared" si="184"/>
        <v>42446</v>
      </c>
      <c r="J248" s="164">
        <f>IF(G248&gt;=Datos!$D$14,(Datos!$D$14*Datos!$C$14),IF(G248&lt;=Datos!$D$14,(G248*Datos!$C$14)))</f>
        <v>1218.2002</v>
      </c>
      <c r="K248" s="165">
        <v>530.54999999999995</v>
      </c>
      <c r="L248" s="164">
        <f>IF(G248&gt;=Datos!$D$15,(Datos!$D$15*Datos!$C$15),IF(G248&lt;=Datos!$D$15,(G248*Datos!$C$15)))</f>
        <v>1290.3584000000001</v>
      </c>
      <c r="M248" s="163">
        <v>1740.46</v>
      </c>
      <c r="N248" s="139">
        <f t="shared" ref="N248" si="189">SUM(J248:M248)</f>
        <v>4779.5686000000005</v>
      </c>
      <c r="O248" s="192">
        <f t="shared" ref="O248" si="190">+G248-N248</f>
        <v>37666.431400000001</v>
      </c>
    </row>
    <row r="249" spans="1:15" s="236" customFormat="1" ht="36.75" customHeight="1" x14ac:dyDescent="0.2">
      <c r="A249" s="276" t="s">
        <v>483</v>
      </c>
      <c r="B249" s="277"/>
      <c r="C249" s="234">
        <v>5</v>
      </c>
      <c r="D249" s="234"/>
      <c r="E249" s="235"/>
      <c r="F249" s="167"/>
      <c r="G249" s="168">
        <f t="shared" ref="G249:O249" si="191">SUM(G244:G248)</f>
        <v>240956</v>
      </c>
      <c r="H249" s="168">
        <f t="shared" si="191"/>
        <v>0</v>
      </c>
      <c r="I249" s="168">
        <f t="shared" si="191"/>
        <v>240956</v>
      </c>
      <c r="J249" s="168">
        <f t="shared" si="191"/>
        <v>6915.4372000000003</v>
      </c>
      <c r="K249" s="168">
        <f t="shared" si="191"/>
        <v>7941.1930166666652</v>
      </c>
      <c r="L249" s="168">
        <f t="shared" si="191"/>
        <v>7325.0623999999998</v>
      </c>
      <c r="M249" s="168">
        <f t="shared" si="191"/>
        <v>6271.38</v>
      </c>
      <c r="N249" s="168">
        <f t="shared" si="191"/>
        <v>28453.072616666665</v>
      </c>
      <c r="O249" s="168">
        <f t="shared" si="191"/>
        <v>212502.92738333333</v>
      </c>
    </row>
    <row r="250" spans="1:15" ht="36.75" customHeight="1" x14ac:dyDescent="0.2">
      <c r="A250" s="276" t="s">
        <v>636</v>
      </c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48"/>
    </row>
    <row r="251" spans="1:15" ht="36.75" customHeight="1" x14ac:dyDescent="0.2">
      <c r="A251" s="227">
        <v>196</v>
      </c>
      <c r="B251" s="229" t="s">
        <v>369</v>
      </c>
      <c r="C251" s="229" t="s">
        <v>306</v>
      </c>
      <c r="D251" s="229" t="s">
        <v>632</v>
      </c>
      <c r="E251" s="230" t="s">
        <v>300</v>
      </c>
      <c r="F251" s="230" t="s">
        <v>301</v>
      </c>
      <c r="G251" s="163">
        <v>170000</v>
      </c>
      <c r="H251" s="163">
        <v>0</v>
      </c>
      <c r="I251" s="163">
        <f t="shared" ref="I251:I252" si="192">SUM(G251:H251)</f>
        <v>170000</v>
      </c>
      <c r="J251" s="164">
        <f>IF(G251&gt;=Datos!$D$14,(Datos!$D$14*Datos!$C$14),IF(G251&lt;=Datos!$D$14,(G251*Datos!$C$14)))</f>
        <v>4879</v>
      </c>
      <c r="K251" s="165">
        <v>28571.119999999999</v>
      </c>
      <c r="L251" s="164">
        <v>5168</v>
      </c>
      <c r="M251" s="163">
        <v>5025</v>
      </c>
      <c r="N251" s="163">
        <f t="shared" ref="N251" si="193">SUM(J251:M251)</f>
        <v>43643.119999999995</v>
      </c>
      <c r="O251" s="192">
        <f t="shared" ref="O251:O274" si="194">+G251-N251</f>
        <v>126356.88</v>
      </c>
    </row>
    <row r="252" spans="1:15" ht="36.75" customHeight="1" x14ac:dyDescent="0.2">
      <c r="A252" s="227">
        <v>197</v>
      </c>
      <c r="B252" s="229" t="s">
        <v>637</v>
      </c>
      <c r="C252" s="229" t="s">
        <v>306</v>
      </c>
      <c r="D252" s="229" t="s">
        <v>245</v>
      </c>
      <c r="E252" s="230" t="s">
        <v>300</v>
      </c>
      <c r="F252" s="230" t="s">
        <v>19</v>
      </c>
      <c r="G252" s="163">
        <v>20000</v>
      </c>
      <c r="H252" s="163">
        <v>0</v>
      </c>
      <c r="I252" s="163">
        <f t="shared" si="192"/>
        <v>20000</v>
      </c>
      <c r="J252" s="164">
        <f>IF(G252&gt;=Datos!$D$14,(Datos!$D$14*Datos!$C$14),IF(G252&lt;=Datos!$D$14,(G252*Datos!$C$14)))</f>
        <v>574</v>
      </c>
      <c r="K252" s="165" t="str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0</v>
      </c>
      <c r="L252" s="164">
        <f>IF(G252&gt;=Datos!$D$15,(Datos!$D$15*Datos!$C$15),IF(G252&lt;=Datos!$D$15,(G252*Datos!$C$15)))</f>
        <v>608</v>
      </c>
      <c r="M252" s="163">
        <v>25</v>
      </c>
      <c r="N252" s="163">
        <f t="shared" ref="N252" si="195">SUM(J252:M252)</f>
        <v>1207</v>
      </c>
      <c r="O252" s="192">
        <f t="shared" ref="O252" si="196">+G252-N252</f>
        <v>18793</v>
      </c>
    </row>
    <row r="253" spans="1:15" s="236" customFormat="1" ht="36.75" customHeight="1" x14ac:dyDescent="0.2">
      <c r="A253" s="276" t="s">
        <v>483</v>
      </c>
      <c r="B253" s="277"/>
      <c r="C253" s="234">
        <v>2</v>
      </c>
      <c r="D253" s="234"/>
      <c r="E253" s="235"/>
      <c r="F253" s="167"/>
      <c r="G253" s="168">
        <f>SUM(G251:G252)</f>
        <v>190000</v>
      </c>
      <c r="H253" s="168">
        <f t="shared" ref="H253:O253" si="197">SUM(H251:H252)</f>
        <v>0</v>
      </c>
      <c r="I253" s="168">
        <f t="shared" si="197"/>
        <v>190000</v>
      </c>
      <c r="J253" s="168">
        <f t="shared" si="197"/>
        <v>5453</v>
      </c>
      <c r="K253" s="168">
        <f t="shared" si="197"/>
        <v>28571.119999999999</v>
      </c>
      <c r="L253" s="168">
        <f t="shared" si="197"/>
        <v>5776</v>
      </c>
      <c r="M253" s="168">
        <f t="shared" si="197"/>
        <v>5050</v>
      </c>
      <c r="N253" s="168">
        <f t="shared" si="197"/>
        <v>44850.119999999995</v>
      </c>
      <c r="O253" s="168">
        <f t="shared" si="197"/>
        <v>145149.88</v>
      </c>
    </row>
    <row r="254" spans="1:15" ht="36.75" customHeight="1" x14ac:dyDescent="0.2">
      <c r="A254" s="276" t="s">
        <v>490</v>
      </c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8"/>
    </row>
    <row r="255" spans="1:15" ht="36.75" customHeight="1" x14ac:dyDescent="0.2">
      <c r="A255" s="227">
        <v>198</v>
      </c>
      <c r="B255" s="249" t="s">
        <v>460</v>
      </c>
      <c r="C255" s="229" t="s">
        <v>306</v>
      </c>
      <c r="D255" s="138" t="s">
        <v>387</v>
      </c>
      <c r="E255" s="230" t="s">
        <v>300</v>
      </c>
      <c r="F255" s="230" t="s">
        <v>19</v>
      </c>
      <c r="G255" s="139">
        <v>38000</v>
      </c>
      <c r="H255" s="163">
        <v>0</v>
      </c>
      <c r="I255" s="139">
        <f t="shared" ref="I255:I258" si="198">SUM(G255:H255)</f>
        <v>38000</v>
      </c>
      <c r="J255" s="164">
        <v>1090.5999999999999</v>
      </c>
      <c r="K255" s="165">
        <v>160.38</v>
      </c>
      <c r="L255" s="164">
        <v>1155.2</v>
      </c>
      <c r="M255" s="163">
        <v>25</v>
      </c>
      <c r="N255" s="163">
        <f t="shared" ref="N255:N256" si="199">+J255+K255+L255+M255</f>
        <v>2431.1800000000003</v>
      </c>
      <c r="O255" s="192">
        <f t="shared" si="194"/>
        <v>35568.82</v>
      </c>
    </row>
    <row r="256" spans="1:15" ht="36.75" customHeight="1" x14ac:dyDescent="0.2">
      <c r="A256" s="227">
        <v>199</v>
      </c>
      <c r="B256" s="229" t="s">
        <v>103</v>
      </c>
      <c r="C256" s="229" t="s">
        <v>306</v>
      </c>
      <c r="D256" s="229" t="s">
        <v>240</v>
      </c>
      <c r="E256" s="230" t="s">
        <v>300</v>
      </c>
      <c r="F256" s="230" t="s">
        <v>19</v>
      </c>
      <c r="G256" s="163">
        <v>70000</v>
      </c>
      <c r="H256" s="163">
        <v>0</v>
      </c>
      <c r="I256" s="139">
        <f t="shared" si="198"/>
        <v>70000</v>
      </c>
      <c r="J256" s="164">
        <f>IF(G256&gt;=Datos!$D$14,(Datos!$D$14*Datos!$C$14),IF(G256&lt;=Datos!$D$14,(G256*Datos!$C$14)))</f>
        <v>2009</v>
      </c>
      <c r="K256" s="165">
        <f>IF((G256-J256-L256)&lt;=Datos!$G$7,"0",IF((G256-J256-L256)&lt;=Datos!$G$8,((G256-J256-L256)-Datos!$F$8)*Datos!$I$6,IF((G256-J256-L256)&lt;=Datos!$G$9,Datos!$I$8+((G256-J256-L256)-Datos!$F$9)*Datos!$J$6,IF((G256-J256-L256)&gt;=Datos!$F$10,(Datos!$I$8+Datos!$J$8)+((G256-J256-L256)-Datos!$F$10)*Datos!$K$6))))</f>
        <v>5368.4756666666663</v>
      </c>
      <c r="L256" s="164">
        <f>IF(G256&gt;=Datos!$D$15,(Datos!$D$15*Datos!$C$15),IF(G256&lt;=Datos!$D$15,(G256*Datos!$C$15)))</f>
        <v>2128</v>
      </c>
      <c r="M256" s="163">
        <v>5092.71</v>
      </c>
      <c r="N256" s="163">
        <f t="shared" si="199"/>
        <v>14598.185666666664</v>
      </c>
      <c r="O256" s="192">
        <f t="shared" si="194"/>
        <v>55401.814333333336</v>
      </c>
    </row>
    <row r="257" spans="1:16" ht="36.75" customHeight="1" x14ac:dyDescent="0.2">
      <c r="A257" s="227">
        <v>200</v>
      </c>
      <c r="B257" s="229" t="s">
        <v>211</v>
      </c>
      <c r="C257" s="229" t="s">
        <v>306</v>
      </c>
      <c r="D257" s="229" t="s">
        <v>237</v>
      </c>
      <c r="E257" s="230" t="s">
        <v>300</v>
      </c>
      <c r="F257" s="230" t="s">
        <v>19</v>
      </c>
      <c r="G257" s="163">
        <v>37400</v>
      </c>
      <c r="H257" s="163">
        <v>0</v>
      </c>
      <c r="I257" s="139">
        <f t="shared" si="198"/>
        <v>37400</v>
      </c>
      <c r="J257" s="164">
        <f>IF(G257&gt;=Datos!$D$14,(Datos!$D$14*Datos!$C$14),IF(G257&lt;=Datos!$D$14,(G257*Datos!$C$14)))</f>
        <v>1073.3799999999999</v>
      </c>
      <c r="K257" s="165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75.697500000000218</v>
      </c>
      <c r="L257" s="164">
        <f>IF(G257&gt;=Datos!$D$15,(Datos!$D$15*Datos!$C$15),IF(G257&lt;=Datos!$D$15,(G257*Datos!$C$15)))</f>
        <v>1136.96</v>
      </c>
      <c r="M257" s="163">
        <v>25</v>
      </c>
      <c r="N257" s="163">
        <f t="shared" ref="N257" si="200">+J257+K257+L257+M257</f>
        <v>2311.0375000000004</v>
      </c>
      <c r="O257" s="192">
        <f t="shared" ref="O257" si="201">+G257-N257</f>
        <v>35088.962500000001</v>
      </c>
    </row>
    <row r="258" spans="1:16" ht="36.75" customHeight="1" x14ac:dyDescent="0.2">
      <c r="A258" s="227">
        <v>201</v>
      </c>
      <c r="B258" s="249" t="s">
        <v>459</v>
      </c>
      <c r="C258" s="229" t="s">
        <v>306</v>
      </c>
      <c r="D258" s="138" t="s">
        <v>387</v>
      </c>
      <c r="E258" s="230" t="s">
        <v>300</v>
      </c>
      <c r="F258" s="230" t="s">
        <v>19</v>
      </c>
      <c r="G258" s="163">
        <v>38000</v>
      </c>
      <c r="H258" s="163">
        <v>0</v>
      </c>
      <c r="I258" s="139">
        <f t="shared" si="198"/>
        <v>38000</v>
      </c>
      <c r="J258" s="164">
        <v>1090.5999999999999</v>
      </c>
      <c r="K258" s="165">
        <v>160.38</v>
      </c>
      <c r="L258" s="164">
        <v>1155.2</v>
      </c>
      <c r="M258" s="163">
        <v>25</v>
      </c>
      <c r="N258" s="163">
        <f>+J258+K258+L258+M258</f>
        <v>2431.1800000000003</v>
      </c>
      <c r="O258" s="192">
        <f t="shared" ref="O258" si="202">+G258-N258</f>
        <v>35568.82</v>
      </c>
    </row>
    <row r="259" spans="1:16" s="236" customFormat="1" ht="36.75" customHeight="1" x14ac:dyDescent="0.2">
      <c r="A259" s="276" t="s">
        <v>483</v>
      </c>
      <c r="B259" s="277"/>
      <c r="C259" s="234">
        <v>4</v>
      </c>
      <c r="D259" s="234"/>
      <c r="E259" s="235"/>
      <c r="F259" s="167"/>
      <c r="G259" s="168">
        <f t="shared" ref="G259:O259" si="203">SUM(G255:G258)</f>
        <v>183400</v>
      </c>
      <c r="H259" s="168">
        <f t="shared" si="203"/>
        <v>0</v>
      </c>
      <c r="I259" s="168">
        <f t="shared" si="203"/>
        <v>183400</v>
      </c>
      <c r="J259" s="168">
        <f t="shared" si="203"/>
        <v>5263.58</v>
      </c>
      <c r="K259" s="168">
        <f t="shared" si="203"/>
        <v>5764.9331666666667</v>
      </c>
      <c r="L259" s="168">
        <f t="shared" si="203"/>
        <v>5575.36</v>
      </c>
      <c r="M259" s="168">
        <f t="shared" si="203"/>
        <v>5167.71</v>
      </c>
      <c r="N259" s="168">
        <f t="shared" si="203"/>
        <v>21771.583166666664</v>
      </c>
      <c r="O259" s="168">
        <f t="shared" si="203"/>
        <v>161628.41683333335</v>
      </c>
    </row>
    <row r="260" spans="1:16" ht="36.75" customHeight="1" x14ac:dyDescent="0.2">
      <c r="A260" s="276" t="s">
        <v>638</v>
      </c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8"/>
    </row>
    <row r="261" spans="1:16" ht="36.75" customHeight="1" x14ac:dyDescent="0.2">
      <c r="A261" s="227">
        <v>202</v>
      </c>
      <c r="B261" s="228" t="s">
        <v>88</v>
      </c>
      <c r="C261" s="229" t="s">
        <v>305</v>
      </c>
      <c r="D261" s="228" t="s">
        <v>639</v>
      </c>
      <c r="E261" s="230" t="s">
        <v>300</v>
      </c>
      <c r="F261" s="230" t="s">
        <v>301</v>
      </c>
      <c r="G261" s="139">
        <v>170000</v>
      </c>
      <c r="H261" s="163">
        <v>0</v>
      </c>
      <c r="I261" s="139">
        <f t="shared" ref="I261:I263" si="204">SUM(G261:H261)</f>
        <v>170000</v>
      </c>
      <c r="J261" s="164">
        <f>IF(G261&gt;=Datos!$D$14,(Datos!$D$14*Datos!$C$14),IF(G261&lt;=Datos!$D$14,(G261*Datos!$C$14)))</f>
        <v>4879</v>
      </c>
      <c r="K261" s="165">
        <v>28142.25</v>
      </c>
      <c r="L261" s="164">
        <v>5168</v>
      </c>
      <c r="M261" s="163">
        <v>1740.46</v>
      </c>
      <c r="N261" s="163">
        <f t="shared" ref="N261" si="205">SUM(J261:M261)</f>
        <v>39929.71</v>
      </c>
      <c r="O261" s="192">
        <f t="shared" ref="O261" si="206">+G261-N261</f>
        <v>130070.29000000001</v>
      </c>
      <c r="P261" s="13"/>
    </row>
    <row r="262" spans="1:16" ht="36.75" customHeight="1" x14ac:dyDescent="0.2">
      <c r="A262" s="227">
        <v>203</v>
      </c>
      <c r="B262" s="228" t="s">
        <v>231</v>
      </c>
      <c r="C262" s="229" t="s">
        <v>305</v>
      </c>
      <c r="D262" s="228" t="s">
        <v>250</v>
      </c>
      <c r="E262" s="230" t="s">
        <v>300</v>
      </c>
      <c r="F262" s="230" t="s">
        <v>19</v>
      </c>
      <c r="G262" s="139">
        <v>35000</v>
      </c>
      <c r="H262" s="163">
        <v>0</v>
      </c>
      <c r="I262" s="139">
        <f t="shared" si="204"/>
        <v>35000</v>
      </c>
      <c r="J262" s="164">
        <f>IF(G262&gt;=Datos!$D$14,(Datos!$D$14*Datos!$C$14),IF(G262&lt;=Datos!$D$14,(G262*Datos!$C$14)))</f>
        <v>1004.5</v>
      </c>
      <c r="K262" s="165" t="str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0</v>
      </c>
      <c r="L262" s="164">
        <f>IF(G262&gt;=Datos!$D$15,(Datos!$D$15*Datos!$C$15),IF(G262&lt;=Datos!$D$15,(G262*Datos!$C$15)))</f>
        <v>1064</v>
      </c>
      <c r="M262" s="163">
        <v>25</v>
      </c>
      <c r="N262" s="163">
        <f t="shared" ref="N262" si="207">SUM(J262:M262)</f>
        <v>2093.5</v>
      </c>
      <c r="O262" s="192">
        <f t="shared" si="194"/>
        <v>32906.5</v>
      </c>
      <c r="P262" s="13"/>
    </row>
    <row r="263" spans="1:16" ht="36.75" customHeight="1" x14ac:dyDescent="0.2">
      <c r="A263" s="227">
        <v>204</v>
      </c>
      <c r="B263" s="229" t="s">
        <v>640</v>
      </c>
      <c r="C263" s="229" t="s">
        <v>305</v>
      </c>
      <c r="D263" s="229" t="s">
        <v>539</v>
      </c>
      <c r="E263" s="230" t="s">
        <v>300</v>
      </c>
      <c r="F263" s="230" t="s">
        <v>19</v>
      </c>
      <c r="G263" s="163">
        <v>100000</v>
      </c>
      <c r="H263" s="163">
        <v>0</v>
      </c>
      <c r="I263" s="139">
        <f t="shared" si="204"/>
        <v>100000</v>
      </c>
      <c r="J263" s="164">
        <f>IF(G263&gt;=Datos!$D$14,(Datos!$D$14*Datos!$C$14),IF(G263&lt;=Datos!$D$14,(G263*Datos!$C$14)))</f>
        <v>2870</v>
      </c>
      <c r="K263" s="165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12105.360666666667</v>
      </c>
      <c r="L263" s="164">
        <f>IF(G263&gt;=Datos!$D$15,(Datos!$D$15*Datos!$C$15),IF(G263&lt;=Datos!$D$15,(G263*Datos!$C$15)))</f>
        <v>3040</v>
      </c>
      <c r="M263" s="163">
        <v>25</v>
      </c>
      <c r="N263" s="163">
        <f t="shared" ref="N263" si="208">SUM(J263:M263)</f>
        <v>18040.360666666667</v>
      </c>
      <c r="O263" s="192">
        <f t="shared" ref="O263" si="209">+G263-N263</f>
        <v>81959.639333333325</v>
      </c>
    </row>
    <row r="264" spans="1:16" s="236" customFormat="1" ht="36.75" customHeight="1" x14ac:dyDescent="0.2">
      <c r="A264" s="276" t="s">
        <v>483</v>
      </c>
      <c r="B264" s="277"/>
      <c r="C264" s="234">
        <v>3</v>
      </c>
      <c r="D264" s="234"/>
      <c r="E264" s="235"/>
      <c r="F264" s="167"/>
      <c r="G264" s="168">
        <f>SUM(G261:G263)</f>
        <v>305000</v>
      </c>
      <c r="H264" s="168">
        <f t="shared" ref="H264:N264" si="210">SUM(H261:H263)</f>
        <v>0</v>
      </c>
      <c r="I264" s="168">
        <f t="shared" si="210"/>
        <v>305000</v>
      </c>
      <c r="J264" s="168">
        <f t="shared" si="210"/>
        <v>8753.5</v>
      </c>
      <c r="K264" s="168">
        <f t="shared" si="210"/>
        <v>40247.610666666667</v>
      </c>
      <c r="L264" s="168">
        <f t="shared" si="210"/>
        <v>9272</v>
      </c>
      <c r="M264" s="168">
        <f t="shared" si="210"/>
        <v>1790.46</v>
      </c>
      <c r="N264" s="168">
        <f t="shared" si="210"/>
        <v>60063.570666666667</v>
      </c>
      <c r="O264" s="168">
        <f>SUM(O261:O263)</f>
        <v>244936.42933333333</v>
      </c>
    </row>
    <row r="265" spans="1:16" ht="36.75" customHeight="1" x14ac:dyDescent="0.2">
      <c r="A265" s="276" t="s">
        <v>492</v>
      </c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8"/>
    </row>
    <row r="266" spans="1:16" ht="36.75" customHeight="1" x14ac:dyDescent="0.2">
      <c r="A266" s="227">
        <v>205</v>
      </c>
      <c r="B266" s="229" t="s">
        <v>537</v>
      </c>
      <c r="C266" s="229" t="s">
        <v>305</v>
      </c>
      <c r="D266" s="229" t="s">
        <v>329</v>
      </c>
      <c r="E266" s="230" t="s">
        <v>300</v>
      </c>
      <c r="F266" s="230" t="s">
        <v>19</v>
      </c>
      <c r="G266" s="163">
        <v>26000</v>
      </c>
      <c r="H266" s="163">
        <v>0</v>
      </c>
      <c r="I266" s="163">
        <f t="shared" ref="I266:I269" si="211">SUM(G266:H266)</f>
        <v>26000</v>
      </c>
      <c r="J266" s="164">
        <f>IF(G266&gt;=Datos!$D$14,(Datos!$D$14*Datos!$C$14),IF(G266&lt;=Datos!$D$14,(G266*Datos!$C$14)))</f>
        <v>746.2</v>
      </c>
      <c r="K266" s="165" t="str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0</v>
      </c>
      <c r="L266" s="164">
        <f>IF(G266&gt;=Datos!$D$15,(Datos!$D$15*Datos!$C$15),IF(G266&lt;=Datos!$D$15,(G266*Datos!$C$15)))</f>
        <v>790.4</v>
      </c>
      <c r="M266" s="163">
        <v>25</v>
      </c>
      <c r="N266" s="163">
        <f t="shared" ref="N266:N268" si="212">SUM(J266:M266)</f>
        <v>1561.6</v>
      </c>
      <c r="O266" s="192">
        <f t="shared" ref="O266:O268" si="213">+G266-N266</f>
        <v>24438.400000000001</v>
      </c>
    </row>
    <row r="267" spans="1:16" ht="36.75" customHeight="1" x14ac:dyDescent="0.2">
      <c r="A267" s="227">
        <v>206</v>
      </c>
      <c r="B267" s="229" t="s">
        <v>119</v>
      </c>
      <c r="C267" s="229" t="s">
        <v>305</v>
      </c>
      <c r="D267" s="229" t="s">
        <v>633</v>
      </c>
      <c r="E267" s="230" t="s">
        <v>300</v>
      </c>
      <c r="F267" s="230" t="s">
        <v>301</v>
      </c>
      <c r="G267" s="163">
        <v>50000</v>
      </c>
      <c r="H267" s="163">
        <v>0</v>
      </c>
      <c r="I267" s="163">
        <f t="shared" si="211"/>
        <v>50000</v>
      </c>
      <c r="J267" s="164">
        <f>IF(G267&gt;=Datos!$D$14,(Datos!$D$14*Datos!$C$14),IF(G267&lt;=Datos!$D$14,(G267*Datos!$C$14)))</f>
        <v>1435</v>
      </c>
      <c r="K267" s="165">
        <v>1596.68</v>
      </c>
      <c r="L267" s="164">
        <f>IF(G267&gt;=Datos!$D$15,(Datos!$D$15*Datos!$C$15),IF(G267&lt;=Datos!$D$15,(G267*Datos!$C$15)))</f>
        <v>1520</v>
      </c>
      <c r="M267" s="163">
        <v>1740.46</v>
      </c>
      <c r="N267" s="163">
        <f t="shared" si="212"/>
        <v>6292.14</v>
      </c>
      <c r="O267" s="192">
        <f t="shared" si="213"/>
        <v>43707.86</v>
      </c>
    </row>
    <row r="268" spans="1:16" ht="36.75" customHeight="1" x14ac:dyDescent="0.2">
      <c r="A268" s="227">
        <v>207</v>
      </c>
      <c r="B268" s="228" t="s">
        <v>437</v>
      </c>
      <c r="C268" s="229" t="s">
        <v>305</v>
      </c>
      <c r="D268" s="229" t="s">
        <v>633</v>
      </c>
      <c r="E268" s="230" t="s">
        <v>300</v>
      </c>
      <c r="F268" s="230" t="s">
        <v>19</v>
      </c>
      <c r="G268" s="163">
        <v>60000</v>
      </c>
      <c r="H268" s="163">
        <v>0</v>
      </c>
      <c r="I268" s="163">
        <f t="shared" si="211"/>
        <v>60000</v>
      </c>
      <c r="J268" s="164">
        <f>IF(G268&gt;=Datos!$D$14,(Datos!$D$14*Datos!$C$14),IF(G268&lt;=Datos!$D$14,(G268*Datos!$C$14)))</f>
        <v>1722</v>
      </c>
      <c r="K268" s="165">
        <f>IF((G268-J268-L268)&lt;=Datos!$G$7,"0",IF((G268-J268-L268)&lt;=Datos!$G$8,((G268-J268-L268)-Datos!$F$8)*Datos!$I$6,IF((G268-J268-L268)&lt;=Datos!$G$9,Datos!$I$8+((G268-J268-L268)-Datos!$F$9)*Datos!$J$6,IF((G268-J268-L268)&gt;=Datos!$F$10,(Datos!$I$8+Datos!$J$8)+((G268-J268-L268)-Datos!$F$10)*Datos!$K$6))))</f>
        <v>3486.6756666666661</v>
      </c>
      <c r="L268" s="164">
        <f>IF(G268&gt;=Datos!$D$15,(Datos!$D$15*Datos!$C$15),IF(G268&lt;=Datos!$D$15,(G268*Datos!$C$15)))</f>
        <v>1824</v>
      </c>
      <c r="M268" s="163">
        <v>25</v>
      </c>
      <c r="N268" s="139">
        <f t="shared" si="212"/>
        <v>7057.6756666666661</v>
      </c>
      <c r="O268" s="192">
        <f t="shared" si="213"/>
        <v>52942.324333333338</v>
      </c>
    </row>
    <row r="269" spans="1:16" ht="36.75" customHeight="1" x14ac:dyDescent="0.2">
      <c r="A269" s="227">
        <v>208</v>
      </c>
      <c r="B269" s="229" t="s">
        <v>324</v>
      </c>
      <c r="C269" s="229" t="s">
        <v>305</v>
      </c>
      <c r="D269" s="229" t="s">
        <v>338</v>
      </c>
      <c r="E269" s="230" t="s">
        <v>300</v>
      </c>
      <c r="F269" s="230" t="s">
        <v>19</v>
      </c>
      <c r="G269" s="163">
        <v>35000</v>
      </c>
      <c r="H269" s="163">
        <v>0</v>
      </c>
      <c r="I269" s="163">
        <f t="shared" si="211"/>
        <v>35000</v>
      </c>
      <c r="J269" s="164">
        <f>IF(G269&gt;=Datos!$D$14,(Datos!$D$14*Datos!$C$14),IF(G269&lt;=Datos!$D$14,(G269*Datos!$C$14)))</f>
        <v>1004.5</v>
      </c>
      <c r="K269" s="165" t="str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0</v>
      </c>
      <c r="L269" s="164">
        <f>IF(G269&gt;=Datos!$D$15,(Datos!$D$15*Datos!$C$15),IF(G269&lt;=Datos!$D$15,(G269*Datos!$C$15)))</f>
        <v>1064</v>
      </c>
      <c r="M269" s="163">
        <v>25</v>
      </c>
      <c r="N269" s="163">
        <f t="shared" ref="N269" si="214">SUM(J269:M269)</f>
        <v>2093.5</v>
      </c>
      <c r="O269" s="192">
        <f t="shared" si="194"/>
        <v>32906.5</v>
      </c>
    </row>
    <row r="270" spans="1:16" s="236" customFormat="1" ht="36.75" customHeight="1" x14ac:dyDescent="0.2">
      <c r="A270" s="276" t="s">
        <v>483</v>
      </c>
      <c r="B270" s="277"/>
      <c r="C270" s="234">
        <v>4</v>
      </c>
      <c r="D270" s="234"/>
      <c r="E270" s="235"/>
      <c r="F270" s="167"/>
      <c r="G270" s="168">
        <f t="shared" ref="G270:O270" si="215">SUM(G266:G269)</f>
        <v>171000</v>
      </c>
      <c r="H270" s="168">
        <f t="shared" si="215"/>
        <v>0</v>
      </c>
      <c r="I270" s="168">
        <f t="shared" si="215"/>
        <v>171000</v>
      </c>
      <c r="J270" s="168">
        <f t="shared" si="215"/>
        <v>4907.7</v>
      </c>
      <c r="K270" s="168">
        <f t="shared" si="215"/>
        <v>5083.3556666666664</v>
      </c>
      <c r="L270" s="168">
        <f t="shared" si="215"/>
        <v>5198.3999999999996</v>
      </c>
      <c r="M270" s="168">
        <f t="shared" si="215"/>
        <v>1815.46</v>
      </c>
      <c r="N270" s="168">
        <f t="shared" si="215"/>
        <v>17004.915666666668</v>
      </c>
      <c r="O270" s="168">
        <f t="shared" si="215"/>
        <v>153995.08433333336</v>
      </c>
    </row>
    <row r="271" spans="1:16" ht="36.75" customHeight="1" x14ac:dyDescent="0.2">
      <c r="A271" s="276" t="s">
        <v>641</v>
      </c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8"/>
    </row>
    <row r="272" spans="1:16" ht="36.75" customHeight="1" x14ac:dyDescent="0.2">
      <c r="A272" s="227">
        <v>209</v>
      </c>
      <c r="B272" s="229" t="s">
        <v>860</v>
      </c>
      <c r="C272" s="229" t="s">
        <v>354</v>
      </c>
      <c r="D272" s="229" t="s">
        <v>246</v>
      </c>
      <c r="E272" s="230" t="s">
        <v>300</v>
      </c>
      <c r="F272" s="230" t="s">
        <v>301</v>
      </c>
      <c r="G272" s="163">
        <v>25000</v>
      </c>
      <c r="H272" s="163">
        <v>0</v>
      </c>
      <c r="I272" s="163">
        <f t="shared" ref="I272:I274" si="216">SUM(G272:H272)</f>
        <v>25000</v>
      </c>
      <c r="J272" s="164">
        <f>IF(G272&gt;=Datos!$D$14,(Datos!$D$14*Datos!$C$14),IF(G272&lt;=Datos!$D$14,(G272*Datos!$C$14)))</f>
        <v>717.5</v>
      </c>
      <c r="K272" s="165" t="s">
        <v>861</v>
      </c>
      <c r="L272" s="164">
        <f>IF(G272&gt;=Datos!$D$15,(Datos!$D$15*Datos!$C$15),IF(G272&lt;=Datos!$D$15,(G272*Datos!$C$15)))</f>
        <v>760</v>
      </c>
      <c r="M272" s="163">
        <v>25</v>
      </c>
      <c r="N272" s="163">
        <f t="shared" ref="N272" si="217">SUM(J272:M272)</f>
        <v>1502.5</v>
      </c>
      <c r="O272" s="192">
        <f t="shared" ref="O272" si="218">+G272-N272</f>
        <v>23497.5</v>
      </c>
    </row>
    <row r="273" spans="1:15" ht="36.75" customHeight="1" x14ac:dyDescent="0.2">
      <c r="A273" s="227">
        <v>210</v>
      </c>
      <c r="B273" s="229" t="s">
        <v>538</v>
      </c>
      <c r="C273" s="229" t="s">
        <v>354</v>
      </c>
      <c r="D273" s="229" t="s">
        <v>539</v>
      </c>
      <c r="E273" s="230" t="s">
        <v>300</v>
      </c>
      <c r="F273" s="230" t="s">
        <v>19</v>
      </c>
      <c r="G273" s="163">
        <v>50000</v>
      </c>
      <c r="H273" s="163">
        <v>0</v>
      </c>
      <c r="I273" s="163">
        <f t="shared" si="216"/>
        <v>50000</v>
      </c>
      <c r="J273" s="164">
        <f>IF(G273&gt;=Datos!$D$14,(Datos!$D$14*Datos!$C$14),IF(G273&lt;=Datos!$D$14,(G273*Datos!$C$14)))</f>
        <v>1435</v>
      </c>
      <c r="K273" s="165">
        <v>1854</v>
      </c>
      <c r="L273" s="164">
        <f>IF(G273&gt;=Datos!$D$15,(Datos!$D$15*Datos!$C$15),IF(G273&lt;=Datos!$D$15,(G273*Datos!$C$15)))</f>
        <v>1520</v>
      </c>
      <c r="M273" s="163">
        <v>25</v>
      </c>
      <c r="N273" s="163">
        <f t="shared" ref="N273:N274" si="219">SUM(J273:M273)</f>
        <v>4834</v>
      </c>
      <c r="O273" s="192">
        <f t="shared" si="194"/>
        <v>45166</v>
      </c>
    </row>
    <row r="274" spans="1:15" ht="36.75" customHeight="1" x14ac:dyDescent="0.2">
      <c r="A274" s="227">
        <v>211</v>
      </c>
      <c r="B274" s="229" t="s">
        <v>176</v>
      </c>
      <c r="C274" s="229" t="s">
        <v>354</v>
      </c>
      <c r="D274" s="229" t="s">
        <v>253</v>
      </c>
      <c r="E274" s="230" t="s">
        <v>300</v>
      </c>
      <c r="F274" s="230" t="s">
        <v>19</v>
      </c>
      <c r="G274" s="163">
        <v>170000</v>
      </c>
      <c r="H274" s="163">
        <v>0</v>
      </c>
      <c r="I274" s="163">
        <f t="shared" si="216"/>
        <v>170000</v>
      </c>
      <c r="J274" s="164">
        <f>IF(G274&gt;=Datos!$D$14,(Datos!$D$14*Datos!$C$14),IF(G274&lt;=Datos!$D$14,(G274*Datos!$C$14)))</f>
        <v>4879</v>
      </c>
      <c r="K274" s="165">
        <v>28571.119999999999</v>
      </c>
      <c r="L274" s="164">
        <v>5168</v>
      </c>
      <c r="M274" s="163">
        <v>25</v>
      </c>
      <c r="N274" s="163">
        <f t="shared" si="219"/>
        <v>38643.119999999995</v>
      </c>
      <c r="O274" s="192">
        <f t="shared" si="194"/>
        <v>131356.88</v>
      </c>
    </row>
    <row r="275" spans="1:15" s="236" customFormat="1" ht="36.75" customHeight="1" x14ac:dyDescent="0.2">
      <c r="A275" s="276" t="s">
        <v>483</v>
      </c>
      <c r="B275" s="277"/>
      <c r="C275" s="234">
        <v>3</v>
      </c>
      <c r="D275" s="234"/>
      <c r="E275" s="235"/>
      <c r="F275" s="167"/>
      <c r="G275" s="168">
        <f>SUM(G272:G274)</f>
        <v>245000</v>
      </c>
      <c r="H275" s="168">
        <f t="shared" ref="H275:I275" si="220">SUM(H272:H274)</f>
        <v>0</v>
      </c>
      <c r="I275" s="168">
        <f t="shared" si="220"/>
        <v>245000</v>
      </c>
      <c r="J275" s="168">
        <f t="shared" ref="J275" si="221">SUM(J272:J274)</f>
        <v>7031.5</v>
      </c>
      <c r="K275" s="168">
        <f t="shared" ref="K275" si="222">SUM(K272:K274)</f>
        <v>30425.119999999999</v>
      </c>
      <c r="L275" s="168">
        <f t="shared" ref="L275" si="223">SUM(L272:L274)</f>
        <v>7448</v>
      </c>
      <c r="M275" s="168">
        <f t="shared" ref="M275" si="224">SUM(M272:M274)</f>
        <v>75</v>
      </c>
      <c r="N275" s="168">
        <f t="shared" ref="N275" si="225">SUM(N272:N274)</f>
        <v>44979.619999999995</v>
      </c>
      <c r="O275" s="168">
        <f t="shared" ref="O275" si="226">SUM(O272:O274)</f>
        <v>200020.38</v>
      </c>
    </row>
    <row r="276" spans="1:15" ht="36.75" customHeight="1" x14ac:dyDescent="0.2">
      <c r="A276" s="276" t="s">
        <v>494</v>
      </c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48"/>
    </row>
    <row r="277" spans="1:15" ht="36.75" customHeight="1" x14ac:dyDescent="0.2">
      <c r="A277" s="227">
        <v>212</v>
      </c>
      <c r="B277" s="229" t="s">
        <v>642</v>
      </c>
      <c r="C277" s="229" t="s">
        <v>354</v>
      </c>
      <c r="D277" s="229" t="s">
        <v>633</v>
      </c>
      <c r="E277" s="230" t="s">
        <v>300</v>
      </c>
      <c r="F277" s="230" t="s">
        <v>19</v>
      </c>
      <c r="G277" s="163">
        <v>50000</v>
      </c>
      <c r="H277" s="163">
        <v>0</v>
      </c>
      <c r="I277" s="163">
        <f t="shared" ref="I277:I279" si="227">SUM(G277:H277)</f>
        <v>50000</v>
      </c>
      <c r="J277" s="164">
        <f>IF(G277&gt;=Datos!$D$14,(Datos!$D$14*Datos!$C$14),IF(G277&lt;=Datos!$D$14,(G277*Datos!$C$14)))</f>
        <v>1435</v>
      </c>
      <c r="K277" s="165">
        <v>1596.68</v>
      </c>
      <c r="L277" s="164">
        <f>IF(G277&gt;=Datos!$D$15,(Datos!$D$15*Datos!$C$15),IF(G277&lt;=Datos!$D$15,(G277*Datos!$C$15)))</f>
        <v>1520</v>
      </c>
      <c r="M277" s="163">
        <v>1740.46</v>
      </c>
      <c r="N277" s="163">
        <f t="shared" ref="N277:N279" si="228">SUM(J277:M277)</f>
        <v>6292.14</v>
      </c>
      <c r="O277" s="192">
        <f t="shared" ref="O277:O279" si="229">+G277-N277</f>
        <v>43707.86</v>
      </c>
    </row>
    <row r="278" spans="1:15" ht="36.75" customHeight="1" x14ac:dyDescent="0.2">
      <c r="A278" s="227">
        <v>213</v>
      </c>
      <c r="B278" s="229" t="s">
        <v>320</v>
      </c>
      <c r="C278" s="229" t="s">
        <v>354</v>
      </c>
      <c r="D278" s="229" t="s">
        <v>823</v>
      </c>
      <c r="E278" s="230" t="s">
        <v>300</v>
      </c>
      <c r="F278" s="230" t="s">
        <v>19</v>
      </c>
      <c r="G278" s="163">
        <v>26000</v>
      </c>
      <c r="H278" s="163">
        <v>0</v>
      </c>
      <c r="I278" s="163">
        <f t="shared" si="227"/>
        <v>26000</v>
      </c>
      <c r="J278" s="164">
        <f>IF(G278&gt;=Datos!$D$14,(Datos!$D$14*Datos!$C$14),IF(G278&lt;=Datos!$D$14,(G278*Datos!$C$14)))</f>
        <v>746.2</v>
      </c>
      <c r="K278" s="165" t="str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0</v>
      </c>
      <c r="L278" s="164">
        <f>IF(G278&gt;=Datos!$D$15,(Datos!$D$15*Datos!$C$15),IF(G278&lt;=Datos!$D$15,(G278*Datos!$C$15)))</f>
        <v>790.4</v>
      </c>
      <c r="M278" s="163">
        <v>25</v>
      </c>
      <c r="N278" s="163">
        <f>SUM(J278:M278)</f>
        <v>1561.6</v>
      </c>
      <c r="O278" s="192">
        <f>+G278-N278</f>
        <v>24438.400000000001</v>
      </c>
    </row>
    <row r="279" spans="1:15" ht="36.75" customHeight="1" x14ac:dyDescent="0.2">
      <c r="A279" s="227">
        <v>214</v>
      </c>
      <c r="B279" s="229" t="s">
        <v>377</v>
      </c>
      <c r="C279" s="229" t="s">
        <v>354</v>
      </c>
      <c r="D279" s="229" t="s">
        <v>633</v>
      </c>
      <c r="E279" s="230" t="s">
        <v>300</v>
      </c>
      <c r="F279" s="230" t="s">
        <v>19</v>
      </c>
      <c r="G279" s="163">
        <v>50000</v>
      </c>
      <c r="H279" s="163">
        <v>0</v>
      </c>
      <c r="I279" s="163">
        <f t="shared" si="227"/>
        <v>50000</v>
      </c>
      <c r="J279" s="164">
        <f>IF(G279&gt;=Datos!$D$14,(Datos!$D$14*Datos!$C$14),IF(G279&lt;=Datos!$D$14,(G279*Datos!$C$14)))</f>
        <v>1435</v>
      </c>
      <c r="K279" s="165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1853.9984999999997</v>
      </c>
      <c r="L279" s="164">
        <f>IF(G279&gt;=Datos!$D$15,(Datos!$D$15*Datos!$C$15),IF(G279&lt;=Datos!$D$15,(G279*Datos!$C$15)))</f>
        <v>1520</v>
      </c>
      <c r="M279" s="163">
        <v>25</v>
      </c>
      <c r="N279" s="163">
        <f t="shared" si="228"/>
        <v>4833.9984999999997</v>
      </c>
      <c r="O279" s="192">
        <f t="shared" si="229"/>
        <v>45166.001499999998</v>
      </c>
    </row>
    <row r="280" spans="1:15" s="236" customFormat="1" ht="36.75" customHeight="1" x14ac:dyDescent="0.2">
      <c r="A280" s="276" t="s">
        <v>483</v>
      </c>
      <c r="B280" s="277"/>
      <c r="C280" s="234">
        <v>3</v>
      </c>
      <c r="D280" s="234"/>
      <c r="E280" s="235"/>
      <c r="F280" s="167"/>
      <c r="G280" s="168">
        <f t="shared" ref="G280:O280" si="230">SUM(G277:G279)</f>
        <v>126000</v>
      </c>
      <c r="H280" s="168">
        <f t="shared" si="230"/>
        <v>0</v>
      </c>
      <c r="I280" s="168">
        <f t="shared" si="230"/>
        <v>126000</v>
      </c>
      <c r="J280" s="168">
        <f t="shared" si="230"/>
        <v>3616.2</v>
      </c>
      <c r="K280" s="168">
        <f t="shared" si="230"/>
        <v>3450.6785</v>
      </c>
      <c r="L280" s="168">
        <f t="shared" si="230"/>
        <v>3830.4</v>
      </c>
      <c r="M280" s="168">
        <f t="shared" si="230"/>
        <v>1790.46</v>
      </c>
      <c r="N280" s="168">
        <f t="shared" si="230"/>
        <v>12687.738499999999</v>
      </c>
      <c r="O280" s="168">
        <f t="shared" si="230"/>
        <v>113312.26150000001</v>
      </c>
    </row>
    <row r="281" spans="1:15" ht="36.75" customHeight="1" x14ac:dyDescent="0.2">
      <c r="A281" s="276" t="s">
        <v>541</v>
      </c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48"/>
    </row>
    <row r="282" spans="1:15" ht="36.75" customHeight="1" x14ac:dyDescent="0.2">
      <c r="A282" s="227">
        <v>215</v>
      </c>
      <c r="B282" s="229" t="s">
        <v>724</v>
      </c>
      <c r="C282" s="229" t="s">
        <v>304</v>
      </c>
      <c r="D282" s="229" t="s">
        <v>238</v>
      </c>
      <c r="E282" s="230" t="s">
        <v>300</v>
      </c>
      <c r="F282" s="230" t="s">
        <v>301</v>
      </c>
      <c r="G282" s="163">
        <v>66000</v>
      </c>
      <c r="H282" s="163">
        <v>0</v>
      </c>
      <c r="I282" s="163">
        <f t="shared" ref="I282:I296" si="231">SUM(G282:H282)</f>
        <v>66000</v>
      </c>
      <c r="J282" s="164">
        <f>IF(G282&gt;=Datos!$D$14,(Datos!$D$14*Datos!$C$14),IF(G282&lt;=Datos!$D$14,(G282*Datos!$C$14)))</f>
        <v>1894.2</v>
      </c>
      <c r="K282" s="165">
        <v>3929.57</v>
      </c>
      <c r="L282" s="164">
        <f>IF(G282&gt;=Datos!$D$15,(Datos!$D$15*Datos!$C$15),IF(G282&lt;=Datos!$D$15,(G282*Datos!$C$15)))</f>
        <v>2006.4</v>
      </c>
      <c r="M282" s="163">
        <v>3455.92</v>
      </c>
      <c r="N282" s="163">
        <f t="shared" ref="N282:N296" si="232">SUM(J282:M282)</f>
        <v>11286.09</v>
      </c>
      <c r="O282" s="192">
        <f t="shared" ref="O282:O296" si="233">+G282-N282</f>
        <v>54713.91</v>
      </c>
    </row>
    <row r="283" spans="1:15" ht="36.75" customHeight="1" x14ac:dyDescent="0.2">
      <c r="A283" s="227">
        <v>216</v>
      </c>
      <c r="B283" s="229" t="s">
        <v>376</v>
      </c>
      <c r="C283" s="229" t="s">
        <v>304</v>
      </c>
      <c r="D283" s="229" t="s">
        <v>238</v>
      </c>
      <c r="E283" s="230" t="s">
        <v>300</v>
      </c>
      <c r="F283" s="230" t="s">
        <v>19</v>
      </c>
      <c r="G283" s="163">
        <v>66000</v>
      </c>
      <c r="H283" s="163">
        <v>0</v>
      </c>
      <c r="I283" s="163">
        <f t="shared" si="231"/>
        <v>66000</v>
      </c>
      <c r="J283" s="164">
        <f>IF(G283&gt;=Datos!$D$14,(Datos!$D$14*Datos!$C$14),IF(G283&lt;=Datos!$D$14,(G283*Datos!$C$14)))</f>
        <v>1894.2</v>
      </c>
      <c r="K283" s="165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4615.755666666666</v>
      </c>
      <c r="L283" s="164">
        <f>IF(G283&gt;=Datos!$D$15,(Datos!$D$15*Datos!$C$15),IF(G283&lt;=Datos!$D$15,(G283*Datos!$C$15)))</f>
        <v>2006.4</v>
      </c>
      <c r="M283" s="163">
        <v>25</v>
      </c>
      <c r="N283" s="163">
        <f t="shared" ref="N283:N291" si="234">SUM(J283:M283)</f>
        <v>8541.3556666666664</v>
      </c>
      <c r="O283" s="192">
        <f t="shared" ref="O283:O291" si="235">+G283-N283</f>
        <v>57458.64433333333</v>
      </c>
    </row>
    <row r="284" spans="1:15" ht="36.75" customHeight="1" x14ac:dyDescent="0.2">
      <c r="A284" s="227">
        <v>217</v>
      </c>
      <c r="B284" s="229" t="s">
        <v>898</v>
      </c>
      <c r="C284" s="229" t="s">
        <v>304</v>
      </c>
      <c r="D284" s="229" t="s">
        <v>663</v>
      </c>
      <c r="E284" s="230" t="s">
        <v>300</v>
      </c>
      <c r="F284" s="230" t="s">
        <v>19</v>
      </c>
      <c r="G284" s="163">
        <v>80000</v>
      </c>
      <c r="H284" s="163">
        <v>0</v>
      </c>
      <c r="I284" s="163">
        <f t="shared" si="231"/>
        <v>80000</v>
      </c>
      <c r="J284" s="164">
        <f>IF(G284&gt;=Datos!$D$14,(Datos!$D$14*Datos!$C$14),IF(G284&lt;=Datos!$D$14,(G284*Datos!$C$14)))</f>
        <v>2296</v>
      </c>
      <c r="K284" s="165">
        <f>IF((G284-J284-L284)&lt;=Datos!$G$7,"0",IF((G284-J284-L284)&lt;=Datos!$G$8,((G284-J284-L284)-Datos!$F$8)*Datos!$I$6,IF((G284-J284-L284)&lt;=Datos!$G$9,Datos!$I$8+((G284-J284-L284)-Datos!$F$9)*Datos!$J$6,IF((G284-J284-L284)&gt;=Datos!$F$10,(Datos!$I$8+Datos!$J$8)+((G284-J284-L284)-Datos!$F$10)*Datos!$K$6))))</f>
        <v>7400.8606666666674</v>
      </c>
      <c r="L284" s="164">
        <f>IF(G284&gt;=Datos!$D$15,(Datos!$D$15*Datos!$C$15),IF(G284&lt;=Datos!$D$15,(G284*Datos!$C$15)))</f>
        <v>2432</v>
      </c>
      <c r="M284" s="163">
        <v>25</v>
      </c>
      <c r="N284" s="163">
        <f t="shared" si="234"/>
        <v>12153.860666666667</v>
      </c>
      <c r="O284" s="192">
        <f t="shared" si="235"/>
        <v>67846.139333333325</v>
      </c>
    </row>
    <row r="285" spans="1:15" ht="36.75" customHeight="1" x14ac:dyDescent="0.2">
      <c r="A285" s="227">
        <v>218</v>
      </c>
      <c r="B285" s="229" t="s">
        <v>218</v>
      </c>
      <c r="C285" s="229" t="s">
        <v>304</v>
      </c>
      <c r="D285" s="229" t="s">
        <v>663</v>
      </c>
      <c r="E285" s="230" t="s">
        <v>300</v>
      </c>
      <c r="F285" s="230" t="s">
        <v>19</v>
      </c>
      <c r="G285" s="163">
        <v>80000</v>
      </c>
      <c r="H285" s="163">
        <v>0</v>
      </c>
      <c r="I285" s="163">
        <f t="shared" si="231"/>
        <v>80000</v>
      </c>
      <c r="J285" s="164">
        <f>IF(G285&gt;=Datos!$D$14,(Datos!$D$14*Datos!$C$14),IF(G285&lt;=Datos!$D$14,(G285*Datos!$C$14)))</f>
        <v>2296</v>
      </c>
      <c r="K285" s="165">
        <v>6972</v>
      </c>
      <c r="L285" s="164">
        <f>IF(G285&gt;=Datos!$D$15,(Datos!$D$15*Datos!$C$15),IF(G285&lt;=Datos!$D$15,(G285*Datos!$C$15)))</f>
        <v>2432</v>
      </c>
      <c r="M285" s="163">
        <v>1740.46</v>
      </c>
      <c r="N285" s="163">
        <f t="shared" si="234"/>
        <v>13440.46</v>
      </c>
      <c r="O285" s="192">
        <f t="shared" si="235"/>
        <v>66559.540000000008</v>
      </c>
    </row>
    <row r="286" spans="1:15" ht="36.75" customHeight="1" x14ac:dyDescent="0.2">
      <c r="A286" s="227">
        <v>219</v>
      </c>
      <c r="B286" s="228" t="s">
        <v>540</v>
      </c>
      <c r="C286" s="229" t="s">
        <v>304</v>
      </c>
      <c r="D286" s="228" t="s">
        <v>238</v>
      </c>
      <c r="E286" s="230" t="s">
        <v>300</v>
      </c>
      <c r="F286" s="230" t="s">
        <v>19</v>
      </c>
      <c r="G286" s="139">
        <v>71500</v>
      </c>
      <c r="H286" s="163">
        <v>0</v>
      </c>
      <c r="I286" s="163">
        <f t="shared" si="231"/>
        <v>71500</v>
      </c>
      <c r="J286" s="164">
        <f>IF(G286&gt;=Datos!$D$14,(Datos!$D$14*Datos!$C$14),IF(G286&lt;=Datos!$D$14,(G286*Datos!$C$14)))</f>
        <v>2052.0500000000002</v>
      </c>
      <c r="K286" s="165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5650.745666666664</v>
      </c>
      <c r="L286" s="164">
        <f>IF(G286&gt;=Datos!$D$15,(Datos!$D$15*Datos!$C$15),IF(G286&lt;=Datos!$D$15,(G286*Datos!$C$15)))</f>
        <v>2173.6</v>
      </c>
      <c r="M286" s="163">
        <v>25</v>
      </c>
      <c r="N286" s="163">
        <f t="shared" si="234"/>
        <v>9901.3956666666636</v>
      </c>
      <c r="O286" s="192">
        <f t="shared" si="235"/>
        <v>61598.604333333336</v>
      </c>
    </row>
    <row r="287" spans="1:15" ht="36.75" customHeight="1" x14ac:dyDescent="0.2">
      <c r="A287" s="227">
        <v>220</v>
      </c>
      <c r="B287" s="229" t="s">
        <v>899</v>
      </c>
      <c r="C287" s="229" t="s">
        <v>304</v>
      </c>
      <c r="D287" s="229" t="s">
        <v>244</v>
      </c>
      <c r="E287" s="230" t="s">
        <v>300</v>
      </c>
      <c r="F287" s="230" t="s">
        <v>19</v>
      </c>
      <c r="G287" s="163">
        <v>66000</v>
      </c>
      <c r="H287" s="163">
        <v>0</v>
      </c>
      <c r="I287" s="163">
        <f t="shared" si="231"/>
        <v>66000</v>
      </c>
      <c r="J287" s="164">
        <f>IF(G287&gt;=Datos!$D$14,(Datos!$D$14*Datos!$C$14),IF(G287&lt;=Datos!$D$14,(G287*Datos!$C$14)))</f>
        <v>1894.2</v>
      </c>
      <c r="K287" s="165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4615.755666666666</v>
      </c>
      <c r="L287" s="164">
        <f>IF(G287&gt;=Datos!$D$15,(Datos!$D$15*Datos!$C$15),IF(G287&lt;=Datos!$D$15,(G287*Datos!$C$15)))</f>
        <v>2006.4</v>
      </c>
      <c r="M287" s="163">
        <v>25</v>
      </c>
      <c r="N287" s="163">
        <f t="shared" si="234"/>
        <v>8541.3556666666664</v>
      </c>
      <c r="O287" s="192">
        <f t="shared" si="235"/>
        <v>57458.64433333333</v>
      </c>
    </row>
    <row r="288" spans="1:15" ht="36.75" customHeight="1" x14ac:dyDescent="0.2">
      <c r="A288" s="227">
        <v>221</v>
      </c>
      <c r="B288" s="229" t="s">
        <v>146</v>
      </c>
      <c r="C288" s="229" t="s">
        <v>304</v>
      </c>
      <c r="D288" s="229" t="s">
        <v>256</v>
      </c>
      <c r="E288" s="230" t="s">
        <v>300</v>
      </c>
      <c r="F288" s="230" t="s">
        <v>301</v>
      </c>
      <c r="G288" s="163">
        <v>35000</v>
      </c>
      <c r="H288" s="163">
        <v>0</v>
      </c>
      <c r="I288" s="163">
        <f t="shared" si="231"/>
        <v>35000</v>
      </c>
      <c r="J288" s="164">
        <f>IF(G288&gt;=Datos!$D$14,(Datos!$D$14*Datos!$C$14),IF(G288&lt;=Datos!$D$14,(G288*Datos!$C$14)))</f>
        <v>1004.5</v>
      </c>
      <c r="K288" s="165" t="str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0</v>
      </c>
      <c r="L288" s="164">
        <f>IF(G288&gt;=Datos!$D$15,(Datos!$D$15*Datos!$C$15),IF(G288&lt;=Datos!$D$15,(G288*Datos!$C$15)))</f>
        <v>1064</v>
      </c>
      <c r="M288" s="163">
        <v>25</v>
      </c>
      <c r="N288" s="163">
        <f t="shared" si="234"/>
        <v>2093.5</v>
      </c>
      <c r="O288" s="192">
        <f t="shared" si="235"/>
        <v>32906.5</v>
      </c>
    </row>
    <row r="289" spans="1:16" ht="36.75" customHeight="1" x14ac:dyDescent="0.2">
      <c r="A289" s="227">
        <v>222</v>
      </c>
      <c r="B289" s="229" t="s">
        <v>203</v>
      </c>
      <c r="C289" s="229" t="s">
        <v>304</v>
      </c>
      <c r="D289" s="229" t="s">
        <v>238</v>
      </c>
      <c r="E289" s="230" t="s">
        <v>300</v>
      </c>
      <c r="F289" s="230" t="s">
        <v>19</v>
      </c>
      <c r="G289" s="163">
        <v>78828.75</v>
      </c>
      <c r="H289" s="163">
        <v>0</v>
      </c>
      <c r="I289" s="163">
        <f t="shared" si="231"/>
        <v>78828.75</v>
      </c>
      <c r="J289" s="164">
        <f>IF(G289&gt;=Datos!$D$14,(Datos!$D$14*Datos!$C$14),IF(G289&lt;=Datos!$D$14,(G289*Datos!$C$14)))</f>
        <v>2262.3851249999998</v>
      </c>
      <c r="K289" s="165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7125.3533854166672</v>
      </c>
      <c r="L289" s="164">
        <f>IF(G289&gt;=Datos!$D$15,(Datos!$D$15*Datos!$C$15),IF(G289&lt;=Datos!$D$15,(G289*Datos!$C$15)))</f>
        <v>2396.3939999999998</v>
      </c>
      <c r="M289" s="163">
        <v>25</v>
      </c>
      <c r="N289" s="163">
        <f t="shared" si="234"/>
        <v>11809.132510416668</v>
      </c>
      <c r="O289" s="192">
        <f t="shared" si="235"/>
        <v>67019.617489583325</v>
      </c>
    </row>
    <row r="290" spans="1:16" ht="36.75" customHeight="1" x14ac:dyDescent="0.2">
      <c r="A290" s="227">
        <v>223</v>
      </c>
      <c r="B290" s="229" t="s">
        <v>220</v>
      </c>
      <c r="C290" s="229" t="s">
        <v>304</v>
      </c>
      <c r="D290" s="229" t="s">
        <v>239</v>
      </c>
      <c r="E290" s="230" t="s">
        <v>300</v>
      </c>
      <c r="F290" s="230" t="s">
        <v>19</v>
      </c>
      <c r="G290" s="163">
        <v>78040.820000000007</v>
      </c>
      <c r="H290" s="163">
        <v>0</v>
      </c>
      <c r="I290" s="163">
        <f t="shared" si="231"/>
        <v>78040.820000000007</v>
      </c>
      <c r="J290" s="164">
        <f>IF(G290&gt;=Datos!$D$14,(Datos!$D$14*Datos!$C$14),IF(G290&lt;=Datos!$D$14,(G290*Datos!$C$14)))</f>
        <v>2239.771534</v>
      </c>
      <c r="K290" s="165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6940.0125511666702</v>
      </c>
      <c r="L290" s="164">
        <f>IF(G290&gt;=Datos!$D$15,(Datos!$D$15*Datos!$C$15),IF(G290&lt;=Datos!$D$15,(G290*Datos!$C$15)))</f>
        <v>2372.440928</v>
      </c>
      <c r="M290" s="163">
        <v>25</v>
      </c>
      <c r="N290" s="163">
        <f t="shared" si="234"/>
        <v>11577.22501316667</v>
      </c>
      <c r="O290" s="192">
        <f t="shared" si="235"/>
        <v>66463.594986833341</v>
      </c>
    </row>
    <row r="291" spans="1:16" ht="36.75" customHeight="1" x14ac:dyDescent="0.2">
      <c r="A291" s="227">
        <v>224</v>
      </c>
      <c r="B291" s="229" t="s">
        <v>307</v>
      </c>
      <c r="C291" s="229" t="s">
        <v>304</v>
      </c>
      <c r="D291" s="229" t="s">
        <v>247</v>
      </c>
      <c r="E291" s="230" t="s">
        <v>300</v>
      </c>
      <c r="F291" s="230" t="s">
        <v>19</v>
      </c>
      <c r="G291" s="163">
        <v>36764.230000000003</v>
      </c>
      <c r="H291" s="163">
        <v>0</v>
      </c>
      <c r="I291" s="163">
        <f t="shared" si="231"/>
        <v>36764.230000000003</v>
      </c>
      <c r="J291" s="164">
        <f>IF(G291&gt;=Datos!$D$14,(Datos!$D$14*Datos!$C$14),IF(G291&lt;=Datos!$D$14,(G291*Datos!$C$14)))</f>
        <v>1055.133401</v>
      </c>
      <c r="K291" s="165" t="str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0</v>
      </c>
      <c r="L291" s="164">
        <f>IF(G291&gt;=Datos!$D$15,(Datos!$D$15*Datos!$C$15),IF(G291&lt;=Datos!$D$15,(G291*Datos!$C$15)))</f>
        <v>1117.6325920000002</v>
      </c>
      <c r="M291" s="163">
        <v>25</v>
      </c>
      <c r="N291" s="163">
        <f t="shared" si="234"/>
        <v>2197.765993</v>
      </c>
      <c r="O291" s="192">
        <f t="shared" si="235"/>
        <v>34566.464007000002</v>
      </c>
    </row>
    <row r="292" spans="1:16" ht="36.75" customHeight="1" x14ac:dyDescent="0.2">
      <c r="A292" s="227">
        <v>225</v>
      </c>
      <c r="B292" s="229" t="s">
        <v>900</v>
      </c>
      <c r="C292" s="229" t="s">
        <v>304</v>
      </c>
      <c r="D292" s="229" t="s">
        <v>256</v>
      </c>
      <c r="E292" s="230" t="s">
        <v>300</v>
      </c>
      <c r="F292" s="230" t="s">
        <v>19</v>
      </c>
      <c r="G292" s="163">
        <v>35000</v>
      </c>
      <c r="H292" s="163">
        <v>0</v>
      </c>
      <c r="I292" s="163">
        <f t="shared" si="231"/>
        <v>35000</v>
      </c>
      <c r="J292" s="164">
        <f>IF(G292&gt;=Datos!$D$14,(Datos!$D$14*Datos!$C$14),IF(G292&lt;=Datos!$D$14,(G292*Datos!$C$14)))</f>
        <v>1004.5</v>
      </c>
      <c r="K292" s="165" t="str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0</v>
      </c>
      <c r="L292" s="164">
        <f>IF(G292&gt;=Datos!$D$15,(Datos!$D$15*Datos!$C$15),IF(G292&lt;=Datos!$D$15,(G292*Datos!$C$15)))</f>
        <v>1064</v>
      </c>
      <c r="M292" s="163">
        <v>25</v>
      </c>
      <c r="N292" s="163">
        <f t="shared" ref="N292:N293" si="236">SUM(J292:M292)</f>
        <v>2093.5</v>
      </c>
      <c r="O292" s="192">
        <f t="shared" ref="O292:O293" si="237">+G292-N292</f>
        <v>32906.5</v>
      </c>
    </row>
    <row r="293" spans="1:16" ht="36.75" customHeight="1" x14ac:dyDescent="0.2">
      <c r="A293" s="227">
        <v>226</v>
      </c>
      <c r="B293" s="229" t="s">
        <v>83</v>
      </c>
      <c r="C293" s="229" t="s">
        <v>304</v>
      </c>
      <c r="D293" s="229" t="s">
        <v>256</v>
      </c>
      <c r="E293" s="230" t="s">
        <v>300</v>
      </c>
      <c r="F293" s="230" t="s">
        <v>19</v>
      </c>
      <c r="G293" s="163">
        <v>35000</v>
      </c>
      <c r="H293" s="163">
        <v>0</v>
      </c>
      <c r="I293" s="163">
        <f t="shared" si="231"/>
        <v>35000</v>
      </c>
      <c r="J293" s="164">
        <f>IF(G293&gt;=Datos!$D$14,(Datos!$D$14*Datos!$C$14),IF(G293&lt;=Datos!$D$14,(G293*Datos!$C$14)))</f>
        <v>1004.5</v>
      </c>
      <c r="K293" s="165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164">
        <f>IF(G293&gt;=Datos!$D$15,(Datos!$D$15*Datos!$C$15),IF(G293&lt;=Datos!$D$15,(G293*Datos!$C$15)))</f>
        <v>1064</v>
      </c>
      <c r="M293" s="163">
        <v>25</v>
      </c>
      <c r="N293" s="163">
        <f t="shared" si="236"/>
        <v>2093.5</v>
      </c>
      <c r="O293" s="192">
        <f t="shared" si="237"/>
        <v>32906.5</v>
      </c>
    </row>
    <row r="294" spans="1:16" ht="36.75" customHeight="1" x14ac:dyDescent="0.2">
      <c r="A294" s="227">
        <v>227</v>
      </c>
      <c r="B294" s="229" t="s">
        <v>232</v>
      </c>
      <c r="C294" s="229" t="s">
        <v>304</v>
      </c>
      <c r="D294" s="229" t="s">
        <v>663</v>
      </c>
      <c r="E294" s="230" t="s">
        <v>300</v>
      </c>
      <c r="F294" s="230" t="s">
        <v>19</v>
      </c>
      <c r="G294" s="163">
        <v>80000</v>
      </c>
      <c r="H294" s="163">
        <v>0</v>
      </c>
      <c r="I294" s="163">
        <f t="shared" si="231"/>
        <v>80000</v>
      </c>
      <c r="J294" s="164">
        <f>IF(G294&gt;=Datos!$D$14,(Datos!$D$14*Datos!$C$14),IF(G294&lt;=Datos!$D$14,(G294*Datos!$C$14)))</f>
        <v>2296</v>
      </c>
      <c r="K294" s="165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7400.8606666666674</v>
      </c>
      <c r="L294" s="164">
        <f>IF(G294&gt;=Datos!$D$15,(Datos!$D$15*Datos!$C$15),IF(G294&lt;=Datos!$D$15,(G294*Datos!$C$15)))</f>
        <v>2432</v>
      </c>
      <c r="M294" s="163">
        <v>25</v>
      </c>
      <c r="N294" s="163">
        <f t="shared" si="232"/>
        <v>12153.860666666667</v>
      </c>
      <c r="O294" s="192">
        <f t="shared" si="233"/>
        <v>67846.139333333325</v>
      </c>
    </row>
    <row r="295" spans="1:16" ht="36.75" customHeight="1" x14ac:dyDescent="0.2">
      <c r="A295" s="227">
        <v>228</v>
      </c>
      <c r="B295" s="229" t="s">
        <v>901</v>
      </c>
      <c r="C295" s="229" t="s">
        <v>304</v>
      </c>
      <c r="D295" s="229" t="s">
        <v>645</v>
      </c>
      <c r="E295" s="230" t="s">
        <v>300</v>
      </c>
      <c r="F295" s="230" t="s">
        <v>19</v>
      </c>
      <c r="G295" s="163">
        <v>60500</v>
      </c>
      <c r="H295" s="163">
        <v>0</v>
      </c>
      <c r="I295" s="163">
        <f t="shared" si="231"/>
        <v>60500</v>
      </c>
      <c r="J295" s="164">
        <f>IF(G295&gt;=Datos!$D$14,(Datos!$D$14*Datos!$C$14),IF(G295&lt;=Datos!$D$14,(G295*Datos!$C$14)))</f>
        <v>1736.35</v>
      </c>
      <c r="K295" s="165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3580.7656666666671</v>
      </c>
      <c r="L295" s="164">
        <f>IF(G295&gt;=Datos!$D$15,(Datos!$D$15*Datos!$C$15),IF(G295&lt;=Datos!$D$15,(G295*Datos!$C$15)))</f>
        <v>1839.2</v>
      </c>
      <c r="M295" s="163">
        <v>25</v>
      </c>
      <c r="N295" s="163">
        <f t="shared" si="232"/>
        <v>7181.3156666666664</v>
      </c>
      <c r="O295" s="192">
        <f t="shared" si="233"/>
        <v>53318.684333333331</v>
      </c>
    </row>
    <row r="296" spans="1:16" ht="36.75" customHeight="1" x14ac:dyDescent="0.2">
      <c r="A296" s="227">
        <v>229</v>
      </c>
      <c r="B296" s="228" t="s">
        <v>438</v>
      </c>
      <c r="C296" s="229" t="s">
        <v>304</v>
      </c>
      <c r="D296" s="228" t="s">
        <v>381</v>
      </c>
      <c r="E296" s="230" t="s">
        <v>300</v>
      </c>
      <c r="F296" s="230" t="s">
        <v>301</v>
      </c>
      <c r="G296" s="139">
        <v>71520.27</v>
      </c>
      <c r="H296" s="163">
        <v>0</v>
      </c>
      <c r="I296" s="163">
        <f t="shared" si="231"/>
        <v>71520.27</v>
      </c>
      <c r="J296" s="164">
        <f>IF(G296&gt;=Datos!$D$14,(Datos!$D$14*Datos!$C$14),IF(G296&lt;=Datos!$D$14,(G296*Datos!$C$14)))</f>
        <v>2052.6317490000001</v>
      </c>
      <c r="K296" s="165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5654.560075266666</v>
      </c>
      <c r="L296" s="164">
        <f>IF(G296&gt;=Datos!$D$15,(Datos!$D$15*Datos!$C$15),IF(G296&lt;=Datos!$D$15,(G296*Datos!$C$15)))</f>
        <v>2174.2162080000003</v>
      </c>
      <c r="M296" s="163">
        <v>25</v>
      </c>
      <c r="N296" s="163">
        <f t="shared" si="232"/>
        <v>9906.4080322666669</v>
      </c>
      <c r="O296" s="192">
        <f t="shared" si="233"/>
        <v>61613.861967733334</v>
      </c>
    </row>
    <row r="297" spans="1:16" s="236" customFormat="1" ht="36.75" customHeight="1" x14ac:dyDescent="0.2">
      <c r="A297" s="276" t="s">
        <v>483</v>
      </c>
      <c r="B297" s="277"/>
      <c r="C297" s="234">
        <v>15</v>
      </c>
      <c r="D297" s="234"/>
      <c r="E297" s="235"/>
      <c r="F297" s="167"/>
      <c r="G297" s="168">
        <f t="shared" ref="G297:O297" si="238">SUM(G282:G296)</f>
        <v>940154.07000000007</v>
      </c>
      <c r="H297" s="168">
        <f t="shared" si="238"/>
        <v>0</v>
      </c>
      <c r="I297" s="168">
        <f t="shared" si="238"/>
        <v>940154.07000000007</v>
      </c>
      <c r="J297" s="168">
        <f t="shared" si="238"/>
        <v>26982.421808999999</v>
      </c>
      <c r="K297" s="168">
        <f t="shared" si="238"/>
        <v>63886.240011849994</v>
      </c>
      <c r="L297" s="168">
        <f t="shared" si="238"/>
        <v>28580.683728000004</v>
      </c>
      <c r="M297" s="168">
        <f t="shared" si="238"/>
        <v>5521.38</v>
      </c>
      <c r="N297" s="168">
        <f t="shared" si="238"/>
        <v>124970.72554884998</v>
      </c>
      <c r="O297" s="168">
        <f t="shared" si="238"/>
        <v>815183.34445114993</v>
      </c>
    </row>
    <row r="298" spans="1:16" ht="36.75" customHeight="1" x14ac:dyDescent="0.2">
      <c r="A298" s="276" t="s">
        <v>495</v>
      </c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48"/>
    </row>
    <row r="299" spans="1:16" ht="36.75" customHeight="1" x14ac:dyDescent="0.2">
      <c r="A299" s="227">
        <v>230</v>
      </c>
      <c r="B299" s="229" t="s">
        <v>197</v>
      </c>
      <c r="C299" s="229" t="s">
        <v>304</v>
      </c>
      <c r="D299" s="229" t="s">
        <v>689</v>
      </c>
      <c r="E299" s="230" t="s">
        <v>300</v>
      </c>
      <c r="F299" s="230" t="s">
        <v>19</v>
      </c>
      <c r="G299" s="163">
        <v>78828.75</v>
      </c>
      <c r="H299" s="163">
        <v>0</v>
      </c>
      <c r="I299" s="163">
        <f t="shared" ref="I299:I305" si="239">SUM(G299:H299)</f>
        <v>78828.75</v>
      </c>
      <c r="J299" s="164">
        <f>IF(G299&gt;=Datos!$D$14,(Datos!$D$14*Datos!$C$14),IF(G299&lt;=Datos!$D$14,(G299*Datos!$C$14)))</f>
        <v>2262.3851249999998</v>
      </c>
      <c r="K299" s="165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7125.3533854166672</v>
      </c>
      <c r="L299" s="164">
        <f>IF(G299&gt;=Datos!$D$15,(Datos!$D$15*Datos!$C$15),IF(G299&lt;=Datos!$D$15,(G299*Datos!$C$15)))</f>
        <v>2396.3939999999998</v>
      </c>
      <c r="M299" s="163">
        <v>25</v>
      </c>
      <c r="N299" s="163">
        <f t="shared" ref="N299:N303" si="240">SUM(J299:M299)</f>
        <v>11809.132510416668</v>
      </c>
      <c r="O299" s="192">
        <f t="shared" ref="O299:O303" si="241">+G299-N299</f>
        <v>67019.617489583325</v>
      </c>
    </row>
    <row r="300" spans="1:16" ht="36.75" customHeight="1" x14ac:dyDescent="0.2">
      <c r="A300" s="227">
        <v>231</v>
      </c>
      <c r="B300" s="229" t="s">
        <v>184</v>
      </c>
      <c r="C300" s="229" t="s">
        <v>304</v>
      </c>
      <c r="D300" s="229" t="s">
        <v>689</v>
      </c>
      <c r="E300" s="230" t="s">
        <v>300</v>
      </c>
      <c r="F300" s="230" t="s">
        <v>19</v>
      </c>
      <c r="G300" s="163">
        <v>82500</v>
      </c>
      <c r="H300" s="163">
        <v>0</v>
      </c>
      <c r="I300" s="163">
        <f t="shared" si="239"/>
        <v>82500</v>
      </c>
      <c r="J300" s="164">
        <f>IF(G300&gt;=Datos!$D$14,(Datos!$D$14*Datos!$C$14),IF(G300&lt;=Datos!$D$14,(G300*Datos!$C$14)))</f>
        <v>2367.75</v>
      </c>
      <c r="K300" s="165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7988.9231666666674</v>
      </c>
      <c r="L300" s="164">
        <f>IF(G300&gt;=Datos!$D$15,(Datos!$D$15*Datos!$C$15),IF(G300&lt;=Datos!$D$15,(G300*Datos!$C$15)))</f>
        <v>2508</v>
      </c>
      <c r="M300" s="163">
        <v>25</v>
      </c>
      <c r="N300" s="163">
        <f t="shared" si="240"/>
        <v>12889.673166666667</v>
      </c>
      <c r="O300" s="192">
        <f t="shared" si="241"/>
        <v>69610.326833333325</v>
      </c>
    </row>
    <row r="301" spans="1:16" ht="36.75" customHeight="1" x14ac:dyDescent="0.2">
      <c r="A301" s="227">
        <v>232</v>
      </c>
      <c r="B301" s="229" t="s">
        <v>294</v>
      </c>
      <c r="C301" s="229" t="s">
        <v>304</v>
      </c>
      <c r="D301" s="229" t="s">
        <v>689</v>
      </c>
      <c r="E301" s="230" t="s">
        <v>300</v>
      </c>
      <c r="F301" s="230" t="s">
        <v>19</v>
      </c>
      <c r="G301" s="163">
        <v>66000</v>
      </c>
      <c r="H301" s="163">
        <v>0</v>
      </c>
      <c r="I301" s="163">
        <f t="shared" si="239"/>
        <v>66000</v>
      </c>
      <c r="J301" s="164">
        <f>IF(G301&gt;=Datos!$D$14,(Datos!$D$14*Datos!$C$14),IF(G301&lt;=Datos!$D$14,(G301*Datos!$C$14)))</f>
        <v>1894.2</v>
      </c>
      <c r="K301" s="165">
        <v>4272.66</v>
      </c>
      <c r="L301" s="164">
        <f>IF(G301&gt;=Datos!$D$15,(Datos!$D$15*Datos!$C$15),IF(G301&lt;=Datos!$D$15,(G301*Datos!$C$15)))</f>
        <v>2006.4</v>
      </c>
      <c r="M301" s="163">
        <v>1740.46</v>
      </c>
      <c r="N301" s="163">
        <f t="shared" si="240"/>
        <v>9913.7200000000012</v>
      </c>
      <c r="O301" s="192">
        <f t="shared" si="241"/>
        <v>56086.28</v>
      </c>
    </row>
    <row r="302" spans="1:16" ht="36.75" customHeight="1" x14ac:dyDescent="0.2">
      <c r="A302" s="227">
        <v>233</v>
      </c>
      <c r="B302" s="228" t="s">
        <v>32</v>
      </c>
      <c r="C302" s="229" t="s">
        <v>304</v>
      </c>
      <c r="D302" s="228" t="s">
        <v>664</v>
      </c>
      <c r="E302" s="230" t="s">
        <v>300</v>
      </c>
      <c r="F302" s="230" t="s">
        <v>19</v>
      </c>
      <c r="G302" s="139">
        <v>120000</v>
      </c>
      <c r="H302" s="163">
        <v>0</v>
      </c>
      <c r="I302" s="163">
        <f t="shared" si="239"/>
        <v>120000</v>
      </c>
      <c r="J302" s="164">
        <f>IF(G302&gt;=Datos!$D$14,(Datos!$D$14*Datos!$C$14),IF(G302&lt;=Datos!$D$14,(G302*Datos!$C$14)))</f>
        <v>3444</v>
      </c>
      <c r="K302" s="165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16809.860666666667</v>
      </c>
      <c r="L302" s="164">
        <f>IF(G302&gt;=Datos!$D$15,(Datos!$D$15*Datos!$C$15),IF(G302&lt;=Datos!$D$15,(G302*Datos!$C$15)))</f>
        <v>3648</v>
      </c>
      <c r="M302" s="163">
        <v>25</v>
      </c>
      <c r="N302" s="163">
        <f t="shared" ref="N302" si="242">SUM(J302:M302)</f>
        <v>23926.860666666667</v>
      </c>
      <c r="O302" s="192">
        <f t="shared" ref="O302" si="243">+G302-N302</f>
        <v>96073.139333333325</v>
      </c>
      <c r="P302" s="13"/>
    </row>
    <row r="303" spans="1:16" ht="36.75" customHeight="1" x14ac:dyDescent="0.2">
      <c r="A303" s="227">
        <v>234</v>
      </c>
      <c r="B303" s="229" t="s">
        <v>227</v>
      </c>
      <c r="C303" s="229" t="s">
        <v>304</v>
      </c>
      <c r="D303" s="229" t="s">
        <v>689</v>
      </c>
      <c r="E303" s="230" t="s">
        <v>300</v>
      </c>
      <c r="F303" s="230" t="s">
        <v>19</v>
      </c>
      <c r="G303" s="163">
        <v>78828.75</v>
      </c>
      <c r="H303" s="163">
        <v>0</v>
      </c>
      <c r="I303" s="163">
        <f t="shared" si="239"/>
        <v>78828.75</v>
      </c>
      <c r="J303" s="164">
        <f>IF(G303&gt;=Datos!$D$14,(Datos!$D$14*Datos!$C$14),IF(G303&lt;=Datos!$D$14,(G303*Datos!$C$14)))</f>
        <v>2262.3851249999998</v>
      </c>
      <c r="K303" s="165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7125.3533854166672</v>
      </c>
      <c r="L303" s="164">
        <f>IF(G303&gt;=Datos!$D$15,(Datos!$D$15*Datos!$C$15),IF(G303&lt;=Datos!$D$15,(G303*Datos!$C$15)))</f>
        <v>2396.3939999999998</v>
      </c>
      <c r="M303" s="163">
        <v>25</v>
      </c>
      <c r="N303" s="163">
        <f t="shared" si="240"/>
        <v>11809.132510416668</v>
      </c>
      <c r="O303" s="192">
        <f t="shared" si="241"/>
        <v>67019.617489583325</v>
      </c>
    </row>
    <row r="304" spans="1:16" ht="36.75" customHeight="1" x14ac:dyDescent="0.2">
      <c r="A304" s="227">
        <v>235</v>
      </c>
      <c r="B304" s="229" t="s">
        <v>135</v>
      </c>
      <c r="C304" s="229" t="s">
        <v>304</v>
      </c>
      <c r="D304" s="229" t="s">
        <v>245</v>
      </c>
      <c r="E304" s="230" t="s">
        <v>300</v>
      </c>
      <c r="F304" s="230" t="s">
        <v>19</v>
      </c>
      <c r="G304" s="163">
        <v>35000</v>
      </c>
      <c r="H304" s="163">
        <v>0</v>
      </c>
      <c r="I304" s="163">
        <f t="shared" si="239"/>
        <v>35000</v>
      </c>
      <c r="J304" s="164">
        <f>IF(G304&gt;=Datos!$D$14,(Datos!$D$14*Datos!$C$14),IF(G304&lt;=Datos!$D$14,(G304*Datos!$C$14)))</f>
        <v>1004.5</v>
      </c>
      <c r="K304" s="165" t="str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0</v>
      </c>
      <c r="L304" s="164">
        <f>IF(G304&gt;=Datos!$D$15,(Datos!$D$15*Datos!$C$15),IF(G304&lt;=Datos!$D$15,(G304*Datos!$C$15)))</f>
        <v>1064</v>
      </c>
      <c r="M304" s="163">
        <v>5832.04</v>
      </c>
      <c r="N304" s="163">
        <f t="shared" ref="N304:N305" si="244">SUM(J304:M304)</f>
        <v>7900.54</v>
      </c>
      <c r="O304" s="192">
        <f t="shared" ref="O304:O305" si="245">+G304-N304</f>
        <v>27099.46</v>
      </c>
    </row>
    <row r="305" spans="1:16" ht="36.75" customHeight="1" x14ac:dyDescent="0.2">
      <c r="A305" s="227">
        <v>236</v>
      </c>
      <c r="B305" s="229" t="s">
        <v>160</v>
      </c>
      <c r="C305" s="229" t="s">
        <v>304</v>
      </c>
      <c r="D305" s="229" t="s">
        <v>689</v>
      </c>
      <c r="E305" s="230" t="s">
        <v>300</v>
      </c>
      <c r="F305" s="230" t="s">
        <v>19</v>
      </c>
      <c r="G305" s="163">
        <v>66000</v>
      </c>
      <c r="H305" s="163">
        <v>0</v>
      </c>
      <c r="I305" s="163">
        <f t="shared" si="239"/>
        <v>66000</v>
      </c>
      <c r="J305" s="164">
        <f>IF(G305&gt;=Datos!$D$14,(Datos!$D$14*Datos!$C$14),IF(G305&lt;=Datos!$D$14,(G305*Datos!$C$14)))</f>
        <v>1894.2</v>
      </c>
      <c r="K305" s="165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4615.755666666666</v>
      </c>
      <c r="L305" s="164">
        <f>IF(G305&gt;=Datos!$D$15,(Datos!$D$15*Datos!$C$15),IF(G305&lt;=Datos!$D$15,(G305*Datos!$C$15)))</f>
        <v>2006.4</v>
      </c>
      <c r="M305" s="163">
        <v>25</v>
      </c>
      <c r="N305" s="163">
        <f t="shared" si="244"/>
        <v>8541.3556666666664</v>
      </c>
      <c r="O305" s="192">
        <f t="shared" si="245"/>
        <v>57458.64433333333</v>
      </c>
    </row>
    <row r="306" spans="1:16" s="236" customFormat="1" ht="36.75" customHeight="1" x14ac:dyDescent="0.2">
      <c r="A306" s="276" t="s">
        <v>483</v>
      </c>
      <c r="B306" s="277"/>
      <c r="C306" s="234">
        <v>7</v>
      </c>
      <c r="D306" s="234"/>
      <c r="E306" s="235"/>
      <c r="F306" s="167"/>
      <c r="G306" s="168">
        <f t="shared" ref="G306:O306" si="246">SUM(G299:G305)</f>
        <v>527157.5</v>
      </c>
      <c r="H306" s="168">
        <f t="shared" si="246"/>
        <v>0</v>
      </c>
      <c r="I306" s="168">
        <f t="shared" si="246"/>
        <v>527157.5</v>
      </c>
      <c r="J306" s="168">
        <f t="shared" si="246"/>
        <v>15129.420249999999</v>
      </c>
      <c r="K306" s="168">
        <f t="shared" si="246"/>
        <v>47937.906270833329</v>
      </c>
      <c r="L306" s="168">
        <f t="shared" si="246"/>
        <v>16025.588</v>
      </c>
      <c r="M306" s="168">
        <f t="shared" si="246"/>
        <v>7697.5</v>
      </c>
      <c r="N306" s="168">
        <f t="shared" si="246"/>
        <v>86790.414520833336</v>
      </c>
      <c r="O306" s="168">
        <f t="shared" si="246"/>
        <v>440367.08547916659</v>
      </c>
    </row>
    <row r="307" spans="1:16" ht="36.75" customHeight="1" x14ac:dyDescent="0.2">
      <c r="A307" s="276" t="s">
        <v>496</v>
      </c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8"/>
    </row>
    <row r="308" spans="1:16" ht="36.75" customHeight="1" x14ac:dyDescent="0.2">
      <c r="A308" s="227">
        <v>237</v>
      </c>
      <c r="B308" s="229" t="s">
        <v>58</v>
      </c>
      <c r="C308" s="229" t="s">
        <v>306</v>
      </c>
      <c r="D308" s="229" t="s">
        <v>247</v>
      </c>
      <c r="E308" s="230" t="s">
        <v>300</v>
      </c>
      <c r="F308" s="230" t="s">
        <v>19</v>
      </c>
      <c r="G308" s="163">
        <v>36764.230000000003</v>
      </c>
      <c r="H308" s="163">
        <v>0</v>
      </c>
      <c r="I308" s="163">
        <f t="shared" ref="I308:I315" si="247">SUM(G308:H308)</f>
        <v>36764.230000000003</v>
      </c>
      <c r="J308" s="164">
        <f>IF(G308&gt;=Datos!$D$14,(Datos!$D$14*Datos!$C$14),IF(G308&lt;=Datos!$D$14,(G308*Datos!$C$14)))</f>
        <v>1055.133401</v>
      </c>
      <c r="K308" s="165" t="str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0</v>
      </c>
      <c r="L308" s="164">
        <f>IF(G308&gt;=Datos!$D$15,(Datos!$D$15*Datos!$C$15),IF(G308&lt;=Datos!$D$15,(G308*Datos!$C$15)))</f>
        <v>1117.6325920000002</v>
      </c>
      <c r="M308" s="163">
        <v>5275</v>
      </c>
      <c r="N308" s="163">
        <f t="shared" ref="N308:N311" si="248">SUM(J308:M308)</f>
        <v>7447.765993</v>
      </c>
      <c r="O308" s="192">
        <f t="shared" ref="O308:O311" si="249">+G308-N308</f>
        <v>29316.464007000002</v>
      </c>
    </row>
    <row r="309" spans="1:16" ht="36.75" customHeight="1" x14ac:dyDescent="0.2">
      <c r="A309" s="227">
        <v>238</v>
      </c>
      <c r="B309" s="228" t="s">
        <v>158</v>
      </c>
      <c r="C309" s="229" t="s">
        <v>306</v>
      </c>
      <c r="D309" s="228" t="s">
        <v>239</v>
      </c>
      <c r="E309" s="230" t="s">
        <v>300</v>
      </c>
      <c r="F309" s="230" t="s">
        <v>19</v>
      </c>
      <c r="G309" s="139">
        <v>75075</v>
      </c>
      <c r="H309" s="163">
        <v>0</v>
      </c>
      <c r="I309" s="163">
        <f t="shared" si="247"/>
        <v>75075</v>
      </c>
      <c r="J309" s="164">
        <f>IF(G309&gt;=Datos!$D$14,(Datos!$D$14*Datos!$C$14),IF(G309&lt;=Datos!$D$14,(G309*Datos!$C$14)))</f>
        <v>2154.6525000000001</v>
      </c>
      <c r="K309" s="165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6323.4891666666672</v>
      </c>
      <c r="L309" s="164">
        <f>IF(G309&gt;=Datos!$D$15,(Datos!$D$15*Datos!$C$15),IF(G309&lt;=Datos!$D$15,(G309*Datos!$C$15)))</f>
        <v>2282.2800000000002</v>
      </c>
      <c r="M309" s="163">
        <v>25</v>
      </c>
      <c r="N309" s="163">
        <f t="shared" si="248"/>
        <v>10785.421666666667</v>
      </c>
      <c r="O309" s="192">
        <f t="shared" si="249"/>
        <v>64289.578333333331</v>
      </c>
      <c r="P309" s="13"/>
    </row>
    <row r="310" spans="1:16" ht="36.75" customHeight="1" x14ac:dyDescent="0.2">
      <c r="A310" s="227">
        <v>239</v>
      </c>
      <c r="B310" s="229" t="s">
        <v>54</v>
      </c>
      <c r="C310" s="229" t="s">
        <v>306</v>
      </c>
      <c r="D310" s="229" t="s">
        <v>645</v>
      </c>
      <c r="E310" s="230" t="s">
        <v>300</v>
      </c>
      <c r="F310" s="230" t="s">
        <v>19</v>
      </c>
      <c r="G310" s="163">
        <v>78828.75</v>
      </c>
      <c r="H310" s="163">
        <v>0</v>
      </c>
      <c r="I310" s="163">
        <f t="shared" si="247"/>
        <v>78828.75</v>
      </c>
      <c r="J310" s="164">
        <f>IF(G310&gt;=Datos!$D$14,(Datos!$D$14*Datos!$C$14),IF(G310&lt;=Datos!$D$14,(G310*Datos!$C$14)))</f>
        <v>2262.3851249999998</v>
      </c>
      <c r="K310" s="165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7125.3533854166672</v>
      </c>
      <c r="L310" s="164">
        <f>IF(G310&gt;=Datos!$D$15,(Datos!$D$15*Datos!$C$15),IF(G310&lt;=Datos!$D$15,(G310*Datos!$C$15)))</f>
        <v>2396.3939999999998</v>
      </c>
      <c r="M310" s="163">
        <v>25</v>
      </c>
      <c r="N310" s="163">
        <f t="shared" si="248"/>
        <v>11809.132510416668</v>
      </c>
      <c r="O310" s="192">
        <f t="shared" si="249"/>
        <v>67019.617489583325</v>
      </c>
    </row>
    <row r="311" spans="1:16" ht="36.75" customHeight="1" x14ac:dyDescent="0.2">
      <c r="A311" s="227">
        <v>240</v>
      </c>
      <c r="B311" s="229" t="s">
        <v>202</v>
      </c>
      <c r="C311" s="229" t="s">
        <v>306</v>
      </c>
      <c r="D311" s="229" t="s">
        <v>256</v>
      </c>
      <c r="E311" s="230" t="s">
        <v>300</v>
      </c>
      <c r="F311" s="230" t="s">
        <v>301</v>
      </c>
      <c r="G311" s="163">
        <v>35000</v>
      </c>
      <c r="H311" s="163">
        <v>0</v>
      </c>
      <c r="I311" s="163">
        <f t="shared" si="247"/>
        <v>35000</v>
      </c>
      <c r="J311" s="164">
        <f>IF(G311&gt;=Datos!$D$14,(Datos!$D$14*Datos!$C$14),IF(G311&lt;=Datos!$D$14,(G311*Datos!$C$14)))</f>
        <v>1004.5</v>
      </c>
      <c r="K311" s="165" t="str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0</v>
      </c>
      <c r="L311" s="164">
        <f>IF(G311&gt;=Datos!$D$15,(Datos!$D$15*Datos!$C$15),IF(G311&lt;=Datos!$D$15,(G311*Datos!$C$15)))</f>
        <v>1064</v>
      </c>
      <c r="M311" s="163">
        <v>3525</v>
      </c>
      <c r="N311" s="163">
        <f t="shared" si="248"/>
        <v>5593.5</v>
      </c>
      <c r="O311" s="192">
        <f t="shared" si="249"/>
        <v>29406.5</v>
      </c>
    </row>
    <row r="312" spans="1:16" ht="36.75" customHeight="1" x14ac:dyDescent="0.2">
      <c r="A312" s="227">
        <v>241</v>
      </c>
      <c r="B312" s="229" t="s">
        <v>110</v>
      </c>
      <c r="C312" s="229" t="s">
        <v>306</v>
      </c>
      <c r="D312" s="229" t="s">
        <v>247</v>
      </c>
      <c r="E312" s="230" t="s">
        <v>300</v>
      </c>
      <c r="F312" s="230" t="s">
        <v>301</v>
      </c>
      <c r="G312" s="163">
        <v>36764.230000000003</v>
      </c>
      <c r="H312" s="163">
        <v>0</v>
      </c>
      <c r="I312" s="163">
        <f t="shared" si="247"/>
        <v>36764.230000000003</v>
      </c>
      <c r="J312" s="164">
        <f>IF(G312&gt;=Datos!$D$14,(Datos!$D$14*Datos!$C$14),IF(G312&lt;=Datos!$D$14,(G312*Datos!$C$14)))</f>
        <v>1055.133401</v>
      </c>
      <c r="K312" s="165" t="str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0</v>
      </c>
      <c r="L312" s="164">
        <f>IF(G312&gt;=Datos!$D$15,(Datos!$D$15*Datos!$C$15),IF(G312&lt;=Datos!$D$15,(G312*Datos!$C$15)))</f>
        <v>1117.6325920000002</v>
      </c>
      <c r="M312" s="163">
        <v>3325</v>
      </c>
      <c r="N312" s="163">
        <f t="shared" ref="N312" si="250">SUM(J312:M312)</f>
        <v>5497.765993</v>
      </c>
      <c r="O312" s="192">
        <f t="shared" ref="O312" si="251">+G312-N312</f>
        <v>31266.464007000002</v>
      </c>
    </row>
    <row r="313" spans="1:16" ht="36.75" customHeight="1" x14ac:dyDescent="0.2">
      <c r="A313" s="227">
        <v>242</v>
      </c>
      <c r="B313" s="229" t="s">
        <v>228</v>
      </c>
      <c r="C313" s="229" t="s">
        <v>306</v>
      </c>
      <c r="D313" s="229" t="s">
        <v>257</v>
      </c>
      <c r="E313" s="230" t="s">
        <v>300</v>
      </c>
      <c r="F313" s="230" t="s">
        <v>19</v>
      </c>
      <c r="G313" s="163">
        <v>78828.75</v>
      </c>
      <c r="H313" s="163">
        <v>0</v>
      </c>
      <c r="I313" s="163">
        <f t="shared" si="247"/>
        <v>78828.75</v>
      </c>
      <c r="J313" s="164">
        <f>IF(G313&gt;=Datos!$D$14,(Datos!$D$14*Datos!$C$14),IF(G313&lt;=Datos!$D$14,(G313*Datos!$C$14)))</f>
        <v>2262.3851249999998</v>
      </c>
      <c r="K313" s="165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7125.3533854166672</v>
      </c>
      <c r="L313" s="164">
        <f>IF(G313&gt;=Datos!$D$15,(Datos!$D$15*Datos!$C$15),IF(G313&lt;=Datos!$D$15,(G313*Datos!$C$15)))</f>
        <v>2396.3939999999998</v>
      </c>
      <c r="M313" s="163">
        <v>25</v>
      </c>
      <c r="N313" s="163">
        <f t="shared" ref="N313:N315" si="252">SUM(J313:M313)</f>
        <v>11809.132510416668</v>
      </c>
      <c r="O313" s="192">
        <f t="shared" ref="O313:O315" si="253">+G313-N313</f>
        <v>67019.617489583325</v>
      </c>
    </row>
    <row r="314" spans="1:16" ht="36.75" customHeight="1" x14ac:dyDescent="0.2">
      <c r="A314" s="227">
        <v>243</v>
      </c>
      <c r="B314" s="229" t="s">
        <v>606</v>
      </c>
      <c r="C314" s="229" t="s">
        <v>306</v>
      </c>
      <c r="D314" s="229" t="s">
        <v>239</v>
      </c>
      <c r="E314" s="230" t="s">
        <v>300</v>
      </c>
      <c r="F314" s="230" t="s">
        <v>19</v>
      </c>
      <c r="G314" s="163">
        <v>75075</v>
      </c>
      <c r="H314" s="163">
        <v>0</v>
      </c>
      <c r="I314" s="163">
        <f t="shared" si="247"/>
        <v>75075</v>
      </c>
      <c r="J314" s="164">
        <f>IF(G314&gt;=Datos!$D$14,(Datos!$D$14*Datos!$C$14),IF(G314&lt;=Datos!$D$14,(G314*Datos!$C$14)))</f>
        <v>2154.6525000000001</v>
      </c>
      <c r="K314" s="165">
        <v>5980.4</v>
      </c>
      <c r="L314" s="164">
        <f>IF(G314&gt;=Datos!$D$15,(Datos!$D$15*Datos!$C$15),IF(G314&lt;=Datos!$D$15,(G314*Datos!$C$15)))</f>
        <v>2282.2800000000002</v>
      </c>
      <c r="M314" s="163">
        <v>1740.46</v>
      </c>
      <c r="N314" s="163">
        <f t="shared" si="252"/>
        <v>12157.7925</v>
      </c>
      <c r="O314" s="192">
        <f t="shared" si="253"/>
        <v>62917.207500000004</v>
      </c>
    </row>
    <row r="315" spans="1:16" ht="36.75" customHeight="1" x14ac:dyDescent="0.2">
      <c r="A315" s="227">
        <v>244</v>
      </c>
      <c r="B315" s="229" t="s">
        <v>213</v>
      </c>
      <c r="C315" s="229" t="s">
        <v>306</v>
      </c>
      <c r="D315" s="229" t="s">
        <v>238</v>
      </c>
      <c r="E315" s="230" t="s">
        <v>300</v>
      </c>
      <c r="F315" s="230" t="s">
        <v>19</v>
      </c>
      <c r="G315" s="163">
        <v>75075</v>
      </c>
      <c r="H315" s="163">
        <v>0</v>
      </c>
      <c r="I315" s="163">
        <f t="shared" si="247"/>
        <v>75075</v>
      </c>
      <c r="J315" s="164">
        <f>IF(G315&gt;=Datos!$D$14,(Datos!$D$14*Datos!$C$14),IF(G315&lt;=Datos!$D$14,(G315*Datos!$C$14)))</f>
        <v>2154.6525000000001</v>
      </c>
      <c r="K315" s="165">
        <v>5980.4</v>
      </c>
      <c r="L315" s="164">
        <f>IF(G315&gt;=Datos!$D$15,(Datos!$D$15*Datos!$C$15),IF(G315&lt;=Datos!$D$15,(G315*Datos!$C$15)))</f>
        <v>2282.2800000000002</v>
      </c>
      <c r="M315" s="163">
        <v>1740.46</v>
      </c>
      <c r="N315" s="163">
        <f t="shared" si="252"/>
        <v>12157.7925</v>
      </c>
      <c r="O315" s="192">
        <f t="shared" si="253"/>
        <v>62917.207500000004</v>
      </c>
    </row>
    <row r="316" spans="1:16" s="236" customFormat="1" ht="36.75" customHeight="1" x14ac:dyDescent="0.2">
      <c r="A316" s="276" t="s">
        <v>483</v>
      </c>
      <c r="B316" s="277"/>
      <c r="C316" s="234">
        <v>8</v>
      </c>
      <c r="D316" s="234"/>
      <c r="E316" s="235"/>
      <c r="F316" s="167"/>
      <c r="G316" s="168">
        <f>SUM(G308:G315)</f>
        <v>491410.96</v>
      </c>
      <c r="H316" s="168">
        <f t="shared" ref="H316:O316" si="254">SUM(H308:H315)</f>
        <v>0</v>
      </c>
      <c r="I316" s="168">
        <f t="shared" si="254"/>
        <v>491410.96</v>
      </c>
      <c r="J316" s="168">
        <f t="shared" si="254"/>
        <v>14103.494552</v>
      </c>
      <c r="K316" s="168">
        <f t="shared" si="254"/>
        <v>32534.995937500003</v>
      </c>
      <c r="L316" s="168">
        <f t="shared" si="254"/>
        <v>14938.893184000002</v>
      </c>
      <c r="M316" s="168">
        <f t="shared" si="254"/>
        <v>15680.919999999998</v>
      </c>
      <c r="N316" s="168">
        <f t="shared" si="254"/>
        <v>77258.303673499991</v>
      </c>
      <c r="O316" s="168">
        <f t="shared" si="254"/>
        <v>414152.6563265</v>
      </c>
    </row>
    <row r="317" spans="1:16" ht="36.75" customHeight="1" x14ac:dyDescent="0.2">
      <c r="A317" s="276" t="s">
        <v>542</v>
      </c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8"/>
    </row>
    <row r="318" spans="1:16" ht="36.75" customHeight="1" x14ac:dyDescent="0.2">
      <c r="A318" s="227">
        <v>245</v>
      </c>
      <c r="B318" s="229" t="s">
        <v>42</v>
      </c>
      <c r="C318" s="229" t="s">
        <v>306</v>
      </c>
      <c r="D318" s="229" t="s">
        <v>689</v>
      </c>
      <c r="E318" s="230" t="s">
        <v>300</v>
      </c>
      <c r="F318" s="230" t="s">
        <v>19</v>
      </c>
      <c r="G318" s="163">
        <v>66000</v>
      </c>
      <c r="H318" s="163">
        <v>0</v>
      </c>
      <c r="I318" s="163">
        <f t="shared" ref="I318:I321" si="255">SUM(G318:H318)</f>
        <v>66000</v>
      </c>
      <c r="J318" s="164">
        <f>IF(G318&gt;=Datos!$D$14,(Datos!$D$14*Datos!$C$14),IF(G318&lt;=Datos!$D$14,(G318*Datos!$C$14)))</f>
        <v>1894.2</v>
      </c>
      <c r="K318" s="165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4615.755666666666</v>
      </c>
      <c r="L318" s="164">
        <f>IF(G318&gt;=Datos!$D$15,(Datos!$D$15*Datos!$C$15),IF(G318&lt;=Datos!$D$15,(G318*Datos!$C$15)))</f>
        <v>2006.4</v>
      </c>
      <c r="M318" s="163">
        <v>1125</v>
      </c>
      <c r="N318" s="163">
        <f t="shared" ref="N318:N319" si="256">SUM(J318:M318)</f>
        <v>9641.3556666666664</v>
      </c>
      <c r="O318" s="192">
        <f t="shared" ref="O318:O319" si="257">+G318-N318</f>
        <v>56358.64433333333</v>
      </c>
    </row>
    <row r="319" spans="1:16" ht="36.75" customHeight="1" x14ac:dyDescent="0.2">
      <c r="A319" s="227">
        <v>246</v>
      </c>
      <c r="B319" s="229" t="s">
        <v>164</v>
      </c>
      <c r="C319" s="229" t="s">
        <v>306</v>
      </c>
      <c r="D319" s="229" t="s">
        <v>689</v>
      </c>
      <c r="E319" s="230" t="s">
        <v>300</v>
      </c>
      <c r="F319" s="230" t="s">
        <v>19</v>
      </c>
      <c r="G319" s="163">
        <v>66000</v>
      </c>
      <c r="H319" s="163">
        <v>0</v>
      </c>
      <c r="I319" s="163">
        <f t="shared" si="255"/>
        <v>66000</v>
      </c>
      <c r="J319" s="164">
        <f>IF(G319&gt;=Datos!$D$14,(Datos!$D$14*Datos!$C$14),IF(G319&lt;=Datos!$D$14,(G319*Datos!$C$14)))</f>
        <v>1894.2</v>
      </c>
      <c r="K319" s="165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4615.755666666666</v>
      </c>
      <c r="L319" s="164">
        <f>IF(G319&gt;=Datos!$D$15,(Datos!$D$15*Datos!$C$15),IF(G319&lt;=Datos!$D$15,(G319*Datos!$C$15)))</f>
        <v>2006.4</v>
      </c>
      <c r="M319" s="163">
        <v>3425</v>
      </c>
      <c r="N319" s="163">
        <f t="shared" si="256"/>
        <v>11941.355666666666</v>
      </c>
      <c r="O319" s="192">
        <f t="shared" si="257"/>
        <v>54058.64433333333</v>
      </c>
    </row>
    <row r="320" spans="1:16" ht="36.75" customHeight="1" x14ac:dyDescent="0.2">
      <c r="A320" s="227">
        <v>247</v>
      </c>
      <c r="B320" s="229" t="s">
        <v>38</v>
      </c>
      <c r="C320" s="229" t="s">
        <v>306</v>
      </c>
      <c r="D320" s="229" t="s">
        <v>664</v>
      </c>
      <c r="E320" s="230" t="s">
        <v>300</v>
      </c>
      <c r="F320" s="230" t="s">
        <v>19</v>
      </c>
      <c r="G320" s="163">
        <v>90000</v>
      </c>
      <c r="H320" s="163">
        <v>0</v>
      </c>
      <c r="I320" s="163">
        <f t="shared" si="255"/>
        <v>90000</v>
      </c>
      <c r="J320" s="164">
        <f>IF(G320&gt;=Datos!$D$14,(Datos!$D$14*Datos!$C$14),IF(G320&lt;=Datos!$D$14,(G320*Datos!$C$14)))</f>
        <v>2583</v>
      </c>
      <c r="K320" s="165">
        <v>9753.1200000000008</v>
      </c>
      <c r="L320" s="164">
        <f>IF(G320&gt;=Datos!$D$15,(Datos!$D$15*Datos!$C$15),IF(G320&lt;=Datos!$D$15,(G320*Datos!$C$15)))</f>
        <v>2736</v>
      </c>
      <c r="M320" s="163">
        <v>25</v>
      </c>
      <c r="N320" s="163">
        <f>SUM(J320:M320)</f>
        <v>15097.12</v>
      </c>
      <c r="O320" s="192">
        <f>+G320-N320</f>
        <v>74902.880000000005</v>
      </c>
    </row>
    <row r="321" spans="1:15" ht="36.75" customHeight="1" x14ac:dyDescent="0.2">
      <c r="A321" s="227">
        <v>248</v>
      </c>
      <c r="B321" s="229" t="s">
        <v>86</v>
      </c>
      <c r="C321" s="229" t="s">
        <v>306</v>
      </c>
      <c r="D321" s="229" t="s">
        <v>689</v>
      </c>
      <c r="E321" s="230" t="s">
        <v>300</v>
      </c>
      <c r="F321" s="230" t="s">
        <v>301</v>
      </c>
      <c r="G321" s="163">
        <v>66000</v>
      </c>
      <c r="H321" s="163">
        <v>0</v>
      </c>
      <c r="I321" s="163">
        <f t="shared" si="255"/>
        <v>66000</v>
      </c>
      <c r="J321" s="164">
        <f>IF(G321&gt;=Datos!$D$14,(Datos!$D$14*Datos!$C$14),IF(G321&lt;=Datos!$D$14,(G321*Datos!$C$14)))</f>
        <v>1894.2</v>
      </c>
      <c r="K321" s="165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4615.755666666666</v>
      </c>
      <c r="L321" s="164">
        <f>IF(G321&gt;=Datos!$D$15,(Datos!$D$15*Datos!$C$15),IF(G321&lt;=Datos!$D$15,(G321*Datos!$C$15)))</f>
        <v>2006.4</v>
      </c>
      <c r="M321" s="163">
        <v>2025</v>
      </c>
      <c r="N321" s="163">
        <f t="shared" ref="N321" si="258">SUM(J321:M321)</f>
        <v>10541.355666666666</v>
      </c>
      <c r="O321" s="192">
        <f t="shared" ref="O321" si="259">+G321-N321</f>
        <v>55458.64433333333</v>
      </c>
    </row>
    <row r="322" spans="1:15" s="236" customFormat="1" ht="36.75" customHeight="1" x14ac:dyDescent="0.2">
      <c r="A322" s="276" t="s">
        <v>483</v>
      </c>
      <c r="B322" s="277"/>
      <c r="C322" s="234">
        <v>4</v>
      </c>
      <c r="D322" s="234"/>
      <c r="E322" s="235"/>
      <c r="F322" s="167"/>
      <c r="G322" s="168">
        <f>SUM(G318:G321)</f>
        <v>288000</v>
      </c>
      <c r="H322" s="168">
        <f t="shared" ref="H322:O322" si="260">SUM(H318:H321)</f>
        <v>0</v>
      </c>
      <c r="I322" s="168">
        <f t="shared" si="260"/>
        <v>288000</v>
      </c>
      <c r="J322" s="168">
        <f t="shared" si="260"/>
        <v>8265.6</v>
      </c>
      <c r="K322" s="168">
        <f t="shared" si="260"/>
        <v>23600.386999999995</v>
      </c>
      <c r="L322" s="168">
        <f t="shared" si="260"/>
        <v>8755.2000000000007</v>
      </c>
      <c r="M322" s="168">
        <f t="shared" si="260"/>
        <v>6600</v>
      </c>
      <c r="N322" s="168">
        <f t="shared" si="260"/>
        <v>47221.187000000005</v>
      </c>
      <c r="O322" s="168">
        <f t="shared" si="260"/>
        <v>240778.81299999999</v>
      </c>
    </row>
    <row r="323" spans="1:15" ht="36.75" customHeight="1" x14ac:dyDescent="0.2">
      <c r="A323" s="276" t="s">
        <v>497</v>
      </c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8"/>
    </row>
    <row r="324" spans="1:15" ht="36.75" customHeight="1" x14ac:dyDescent="0.2">
      <c r="A324" s="227">
        <v>249</v>
      </c>
      <c r="B324" s="229" t="s">
        <v>67</v>
      </c>
      <c r="C324" s="229" t="s">
        <v>305</v>
      </c>
      <c r="D324" s="99" t="s">
        <v>479</v>
      </c>
      <c r="E324" s="230" t="s">
        <v>300</v>
      </c>
      <c r="F324" s="230" t="s">
        <v>19</v>
      </c>
      <c r="G324" s="163">
        <v>135000</v>
      </c>
      <c r="H324" s="163">
        <v>0</v>
      </c>
      <c r="I324" s="163">
        <f t="shared" ref="I324" si="261">SUM(G324:H324)</f>
        <v>135000</v>
      </c>
      <c r="J324" s="164">
        <f>IF(G324&gt;=Datos!$D$14,(Datos!$D$14*Datos!$C$14),IF(G324&lt;=Datos!$D$14,(G324*Datos!$C$14)))</f>
        <v>3874.5</v>
      </c>
      <c r="K324" s="165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20338.235666666667</v>
      </c>
      <c r="L324" s="164">
        <f>IF(G324&gt;=Datos!$D$15,(Datos!$D$15*Datos!$C$15),IF(G324&lt;=Datos!$D$15,(G324*Datos!$C$15)))</f>
        <v>4104</v>
      </c>
      <c r="M324" s="163">
        <v>25</v>
      </c>
      <c r="N324" s="163">
        <f t="shared" ref="N324" si="262">SUM(J324:M324)</f>
        <v>28341.735666666667</v>
      </c>
      <c r="O324" s="192">
        <f t="shared" ref="O324" si="263">+G324-N324</f>
        <v>106658.26433333333</v>
      </c>
    </row>
    <row r="325" spans="1:15" s="236" customFormat="1" ht="36.75" customHeight="1" x14ac:dyDescent="0.2">
      <c r="A325" s="276" t="s">
        <v>483</v>
      </c>
      <c r="B325" s="277"/>
      <c r="C325" s="234">
        <v>1</v>
      </c>
      <c r="D325" s="234"/>
      <c r="E325" s="235"/>
      <c r="F325" s="167"/>
      <c r="G325" s="168">
        <f>SUM(G324)</f>
        <v>135000</v>
      </c>
      <c r="H325" s="168">
        <f t="shared" ref="H325:O325" si="264">SUM(H324)</f>
        <v>0</v>
      </c>
      <c r="I325" s="168">
        <f t="shared" si="264"/>
        <v>135000</v>
      </c>
      <c r="J325" s="168">
        <f t="shared" si="264"/>
        <v>3874.5</v>
      </c>
      <c r="K325" s="168">
        <f t="shared" si="264"/>
        <v>20338.235666666667</v>
      </c>
      <c r="L325" s="168">
        <f t="shared" si="264"/>
        <v>4104</v>
      </c>
      <c r="M325" s="168">
        <f t="shared" si="264"/>
        <v>25</v>
      </c>
      <c r="N325" s="168">
        <f t="shared" si="264"/>
        <v>28341.735666666667</v>
      </c>
      <c r="O325" s="253">
        <f t="shared" si="264"/>
        <v>106658.26433333333</v>
      </c>
    </row>
    <row r="326" spans="1:15" ht="36.75" customHeight="1" x14ac:dyDescent="0.2">
      <c r="A326" s="276" t="s">
        <v>543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8"/>
    </row>
    <row r="327" spans="1:15" ht="36.75" customHeight="1" x14ac:dyDescent="0.2">
      <c r="A327" s="227">
        <v>250</v>
      </c>
      <c r="B327" s="229" t="s">
        <v>31</v>
      </c>
      <c r="C327" s="229" t="s">
        <v>305</v>
      </c>
      <c r="D327" s="229" t="s">
        <v>239</v>
      </c>
      <c r="E327" s="230" t="s">
        <v>300</v>
      </c>
      <c r="F327" s="230" t="s">
        <v>19</v>
      </c>
      <c r="G327" s="163">
        <v>73931</v>
      </c>
      <c r="H327" s="163">
        <v>0</v>
      </c>
      <c r="I327" s="163">
        <f t="shared" ref="I327:I334" si="265">SUM(G327:H327)</f>
        <v>73931</v>
      </c>
      <c r="J327" s="164">
        <f>IF(G327&gt;=Datos!$D$14,(Datos!$D$14*Datos!$C$14),IF(G327&lt;=Datos!$D$14,(G327*Datos!$C$14)))</f>
        <v>2121.8197</v>
      </c>
      <c r="K327" s="165">
        <v>5422.03</v>
      </c>
      <c r="L327" s="164">
        <f>IF(G327&gt;=Datos!$D$15,(Datos!$D$15*Datos!$C$15),IF(G327&lt;=Datos!$D$15,(G327*Datos!$C$15)))</f>
        <v>2247.5023999999999</v>
      </c>
      <c r="M327" s="163">
        <v>3455.92</v>
      </c>
      <c r="N327" s="163">
        <f t="shared" ref="N327:N331" si="266">SUM(J327:M327)</f>
        <v>13247.2721</v>
      </c>
      <c r="O327" s="192">
        <f t="shared" ref="O327:O331" si="267">+G327-N327</f>
        <v>60683.727899999998</v>
      </c>
    </row>
    <row r="328" spans="1:15" ht="36.75" customHeight="1" x14ac:dyDescent="0.2">
      <c r="A328" s="227">
        <v>251</v>
      </c>
      <c r="B328" s="229" t="s">
        <v>128</v>
      </c>
      <c r="C328" s="229" t="s">
        <v>305</v>
      </c>
      <c r="D328" s="229" t="s">
        <v>645</v>
      </c>
      <c r="E328" s="230" t="s">
        <v>300</v>
      </c>
      <c r="F328" s="230" t="s">
        <v>19</v>
      </c>
      <c r="G328" s="163">
        <v>78828.75</v>
      </c>
      <c r="H328" s="163">
        <v>0</v>
      </c>
      <c r="I328" s="163">
        <f t="shared" si="265"/>
        <v>78828.75</v>
      </c>
      <c r="J328" s="164">
        <f>IF(G328&gt;=Datos!$D$14,(Datos!$D$14*Datos!$C$14),IF(G328&lt;=Datos!$D$14,(G328*Datos!$C$14)))</f>
        <v>2262.3851249999998</v>
      </c>
      <c r="K328" s="165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7125.3533854166672</v>
      </c>
      <c r="L328" s="164">
        <f>IF(G328&gt;=Datos!$D$15,(Datos!$D$15*Datos!$C$15),IF(G328&lt;=Datos!$D$15,(G328*Datos!$C$15)))</f>
        <v>2396.3939999999998</v>
      </c>
      <c r="M328" s="163">
        <v>25</v>
      </c>
      <c r="N328" s="163">
        <f t="shared" si="266"/>
        <v>11809.132510416668</v>
      </c>
      <c r="O328" s="192">
        <f t="shared" si="267"/>
        <v>67019.617489583325</v>
      </c>
    </row>
    <row r="329" spans="1:15" ht="36.75" customHeight="1" x14ac:dyDescent="0.2">
      <c r="A329" s="227">
        <v>252</v>
      </c>
      <c r="B329" s="229" t="s">
        <v>195</v>
      </c>
      <c r="C329" s="229" t="s">
        <v>305</v>
      </c>
      <c r="D329" s="229" t="s">
        <v>244</v>
      </c>
      <c r="E329" s="230" t="s">
        <v>300</v>
      </c>
      <c r="F329" s="230" t="s">
        <v>301</v>
      </c>
      <c r="G329" s="163">
        <v>71500</v>
      </c>
      <c r="H329" s="163">
        <v>0</v>
      </c>
      <c r="I329" s="163">
        <f t="shared" si="265"/>
        <v>71500</v>
      </c>
      <c r="J329" s="164">
        <f>IF(G329&gt;=Datos!$D$14,(Datos!$D$14*Datos!$C$14),IF(G329&lt;=Datos!$D$14,(G329*Datos!$C$14)))</f>
        <v>2052.0500000000002</v>
      </c>
      <c r="K329" s="165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5650.745666666664</v>
      </c>
      <c r="L329" s="164">
        <f>IF(G329&gt;=Datos!$D$15,(Datos!$D$15*Datos!$C$15),IF(G329&lt;=Datos!$D$15,(G329*Datos!$C$15)))</f>
        <v>2173.6</v>
      </c>
      <c r="M329" s="163">
        <v>25</v>
      </c>
      <c r="N329" s="163">
        <f t="shared" si="266"/>
        <v>9901.3956666666636</v>
      </c>
      <c r="O329" s="192">
        <f t="shared" si="267"/>
        <v>61598.604333333336</v>
      </c>
    </row>
    <row r="330" spans="1:15" ht="36.75" customHeight="1" x14ac:dyDescent="0.2">
      <c r="A330" s="227">
        <v>253</v>
      </c>
      <c r="B330" s="99" t="s">
        <v>39</v>
      </c>
      <c r="C330" s="229" t="s">
        <v>305</v>
      </c>
      <c r="D330" s="229" t="s">
        <v>244</v>
      </c>
      <c r="E330" s="230" t="s">
        <v>300</v>
      </c>
      <c r="F330" s="230" t="s">
        <v>19</v>
      </c>
      <c r="G330" s="163">
        <v>71500</v>
      </c>
      <c r="H330" s="163">
        <v>0</v>
      </c>
      <c r="I330" s="163">
        <f t="shared" si="265"/>
        <v>71500</v>
      </c>
      <c r="J330" s="164">
        <f>IF(G330&gt;=Datos!$D$14,(Datos!$D$14*Datos!$C$14),IF(G330&lt;=Datos!$D$14,(G330*Datos!$C$14)))</f>
        <v>2052.0500000000002</v>
      </c>
      <c r="K330" s="165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5650.745666666664</v>
      </c>
      <c r="L330" s="164">
        <f>IF(G330&gt;=Datos!$D$15,(Datos!$D$15*Datos!$C$15),IF(G330&lt;=Datos!$D$15,(G330*Datos!$C$15)))</f>
        <v>2173.6</v>
      </c>
      <c r="M330" s="163">
        <v>25</v>
      </c>
      <c r="N330" s="163">
        <f t="shared" si="266"/>
        <v>9901.3956666666636</v>
      </c>
      <c r="O330" s="192">
        <f t="shared" si="267"/>
        <v>61598.604333333336</v>
      </c>
    </row>
    <row r="331" spans="1:15" ht="36.75" customHeight="1" x14ac:dyDescent="0.2">
      <c r="A331" s="227">
        <v>254</v>
      </c>
      <c r="B331" s="229" t="s">
        <v>27</v>
      </c>
      <c r="C331" s="229" t="s">
        <v>305</v>
      </c>
      <c r="D331" s="229" t="s">
        <v>645</v>
      </c>
      <c r="E331" s="230" t="s">
        <v>300</v>
      </c>
      <c r="F331" s="230" t="s">
        <v>19</v>
      </c>
      <c r="G331" s="163">
        <v>73931</v>
      </c>
      <c r="H331" s="163">
        <v>0</v>
      </c>
      <c r="I331" s="163">
        <f t="shared" si="265"/>
        <v>73931</v>
      </c>
      <c r="J331" s="164">
        <f>IF(G331&gt;=Datos!$D$14,(Datos!$D$14*Datos!$C$14),IF(G331&lt;=Datos!$D$14,(G331*Datos!$C$14)))</f>
        <v>2121.8197</v>
      </c>
      <c r="K331" s="165">
        <v>5765.12</v>
      </c>
      <c r="L331" s="164">
        <f>IF(G331&gt;=Datos!$D$15,(Datos!$D$15*Datos!$C$15),IF(G331&lt;=Datos!$D$15,(G331*Datos!$C$15)))</f>
        <v>2247.5023999999999</v>
      </c>
      <c r="M331" s="163">
        <v>1740.46</v>
      </c>
      <c r="N331" s="163">
        <f t="shared" si="266"/>
        <v>11874.902099999999</v>
      </c>
      <c r="O331" s="192">
        <f t="shared" si="267"/>
        <v>62056.097900000001</v>
      </c>
    </row>
    <row r="332" spans="1:15" ht="36.75" customHeight="1" x14ac:dyDescent="0.2">
      <c r="A332" s="227">
        <v>255</v>
      </c>
      <c r="B332" s="229" t="s">
        <v>180</v>
      </c>
      <c r="C332" s="229" t="s">
        <v>305</v>
      </c>
      <c r="D332" s="229" t="s">
        <v>256</v>
      </c>
      <c r="E332" s="230" t="s">
        <v>300</v>
      </c>
      <c r="F332" s="230" t="s">
        <v>19</v>
      </c>
      <c r="G332" s="163">
        <v>35000</v>
      </c>
      <c r="H332" s="163">
        <v>0</v>
      </c>
      <c r="I332" s="163">
        <f t="shared" si="265"/>
        <v>35000</v>
      </c>
      <c r="J332" s="164">
        <f>IF(G332&gt;=Datos!$D$14,(Datos!$D$14*Datos!$C$14),IF(G332&lt;=Datos!$D$14,(G332*Datos!$C$14)))</f>
        <v>1004.5</v>
      </c>
      <c r="K332" s="165" t="str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0</v>
      </c>
      <c r="L332" s="164">
        <f>IF(G332&gt;=Datos!$D$15,(Datos!$D$15*Datos!$C$15),IF(G332&lt;=Datos!$D$15,(G332*Datos!$C$15)))</f>
        <v>1064</v>
      </c>
      <c r="M332" s="163">
        <v>25</v>
      </c>
      <c r="N332" s="163">
        <f t="shared" ref="N332:N333" si="268">SUM(J332:M332)</f>
        <v>2093.5</v>
      </c>
      <c r="O332" s="192">
        <f t="shared" ref="O332:O333" si="269">+G332-N332</f>
        <v>32906.5</v>
      </c>
    </row>
    <row r="333" spans="1:15" ht="36.75" customHeight="1" x14ac:dyDescent="0.2">
      <c r="A333" s="227">
        <v>256</v>
      </c>
      <c r="B333" s="229" t="s">
        <v>902</v>
      </c>
      <c r="C333" s="229" t="s">
        <v>305</v>
      </c>
      <c r="D333" s="99" t="s">
        <v>239</v>
      </c>
      <c r="E333" s="230" t="s">
        <v>300</v>
      </c>
      <c r="F333" s="230" t="s">
        <v>19</v>
      </c>
      <c r="G333" s="163">
        <v>71500</v>
      </c>
      <c r="H333" s="163">
        <v>0</v>
      </c>
      <c r="I333" s="163">
        <f t="shared" si="265"/>
        <v>71500</v>
      </c>
      <c r="J333" s="164">
        <f>IF(G333&gt;=Datos!$D$14,(Datos!$D$14*Datos!$C$14),IF(G333&lt;=Datos!$D$14,(G333*Datos!$C$14)))</f>
        <v>2052.0500000000002</v>
      </c>
      <c r="K333" s="165">
        <v>5650.75</v>
      </c>
      <c r="L333" s="164">
        <f>IF(G333&gt;=Datos!$D$15,(Datos!$D$15*Datos!$C$15),IF(G333&lt;=Datos!$D$15,(G333*Datos!$C$15)))</f>
        <v>2173.6</v>
      </c>
      <c r="M333" s="163">
        <v>25</v>
      </c>
      <c r="N333" s="163">
        <f t="shared" si="268"/>
        <v>9901.4</v>
      </c>
      <c r="O333" s="192">
        <f t="shared" si="269"/>
        <v>61598.6</v>
      </c>
    </row>
    <row r="334" spans="1:15" ht="36.75" customHeight="1" x14ac:dyDescent="0.2">
      <c r="A334" s="227">
        <v>257</v>
      </c>
      <c r="B334" s="229" t="s">
        <v>903</v>
      </c>
      <c r="C334" s="229" t="s">
        <v>305</v>
      </c>
      <c r="D334" s="229" t="s">
        <v>238</v>
      </c>
      <c r="E334" s="230" t="s">
        <v>300</v>
      </c>
      <c r="F334" s="230" t="s">
        <v>19</v>
      </c>
      <c r="G334" s="163">
        <v>78828.75</v>
      </c>
      <c r="H334" s="163">
        <v>0</v>
      </c>
      <c r="I334" s="163">
        <f t="shared" si="265"/>
        <v>78828.75</v>
      </c>
      <c r="J334" s="164">
        <f>IF(G334&gt;=Datos!$D$14,(Datos!$D$14*Datos!$C$14),IF(G334&lt;=Datos!$D$14,(G334*Datos!$C$14)))</f>
        <v>2262.3851249999998</v>
      </c>
      <c r="K334" s="165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7125.3533854166672</v>
      </c>
      <c r="L334" s="164">
        <f>IF(G334&gt;=Datos!$D$15,(Datos!$D$15*Datos!$C$15),IF(G334&lt;=Datos!$D$15,(G334*Datos!$C$15)))</f>
        <v>2396.3939999999998</v>
      </c>
      <c r="M334" s="163">
        <v>25</v>
      </c>
      <c r="N334" s="163">
        <f t="shared" ref="N334" si="270">SUM(J334:M334)</f>
        <v>11809.132510416668</v>
      </c>
      <c r="O334" s="192">
        <f t="shared" ref="O334" si="271">+G334-N334</f>
        <v>67019.617489583325</v>
      </c>
    </row>
    <row r="335" spans="1:15" s="236" customFormat="1" ht="36.75" customHeight="1" x14ac:dyDescent="0.2">
      <c r="A335" s="276" t="s">
        <v>483</v>
      </c>
      <c r="B335" s="277"/>
      <c r="C335" s="234">
        <v>8</v>
      </c>
      <c r="D335" s="234"/>
      <c r="E335" s="235"/>
      <c r="F335" s="167"/>
      <c r="G335" s="168">
        <f t="shared" ref="G335:O335" si="272">SUM(G327:G334)</f>
        <v>555019.5</v>
      </c>
      <c r="H335" s="168">
        <f t="shared" si="272"/>
        <v>0</v>
      </c>
      <c r="I335" s="168">
        <f t="shared" si="272"/>
        <v>555019.5</v>
      </c>
      <c r="J335" s="168">
        <f t="shared" si="272"/>
        <v>15929.059649999999</v>
      </c>
      <c r="K335" s="168">
        <f t="shared" si="272"/>
        <v>42390.09810416666</v>
      </c>
      <c r="L335" s="168">
        <f t="shared" si="272"/>
        <v>16872.592799999999</v>
      </c>
      <c r="M335" s="168">
        <f t="shared" si="272"/>
        <v>5346.38</v>
      </c>
      <c r="N335" s="168">
        <f t="shared" si="272"/>
        <v>80538.130554166652</v>
      </c>
      <c r="O335" s="168">
        <f t="shared" si="272"/>
        <v>474481.36944583326</v>
      </c>
    </row>
    <row r="336" spans="1:15" ht="36.75" customHeight="1" x14ac:dyDescent="0.2">
      <c r="A336" s="276" t="s">
        <v>544</v>
      </c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8"/>
    </row>
    <row r="337" spans="1:15" ht="36.75" customHeight="1" x14ac:dyDescent="0.2">
      <c r="A337" s="227">
        <v>258</v>
      </c>
      <c r="B337" s="137" t="s">
        <v>292</v>
      </c>
      <c r="C337" s="229" t="s">
        <v>305</v>
      </c>
      <c r="D337" s="228" t="s">
        <v>689</v>
      </c>
      <c r="E337" s="230" t="s">
        <v>300</v>
      </c>
      <c r="F337" s="230" t="s">
        <v>19</v>
      </c>
      <c r="G337" s="139">
        <v>63500</v>
      </c>
      <c r="H337" s="163">
        <v>0</v>
      </c>
      <c r="I337" s="139">
        <v>63500</v>
      </c>
      <c r="J337" s="164">
        <f>IF(G337&gt;=Datos!$D$14,(Datos!$D$14*Datos!$C$14),IF(G337&lt;=Datos!$D$14,(G337*Datos!$C$14)))</f>
        <v>1822.45</v>
      </c>
      <c r="K337" s="165">
        <v>3802.21</v>
      </c>
      <c r="L337" s="164">
        <f>IF(G337&gt;=Datos!$D$15,(Datos!$D$15*Datos!$C$15),IF(G337&lt;=Datos!$D$15,(G337*Datos!$C$15)))</f>
        <v>1930.4</v>
      </c>
      <c r="M337" s="163">
        <v>1740.46</v>
      </c>
      <c r="N337" s="163">
        <f t="shared" ref="N337:N342" si="273">SUM(J337:M337)</f>
        <v>9295.52</v>
      </c>
      <c r="O337" s="192">
        <f t="shared" ref="O337" si="274">+G337-N337</f>
        <v>54204.479999999996</v>
      </c>
    </row>
    <row r="338" spans="1:15" ht="36.75" customHeight="1" x14ac:dyDescent="0.2">
      <c r="A338" s="227">
        <v>259</v>
      </c>
      <c r="B338" s="137" t="s">
        <v>906</v>
      </c>
      <c r="C338" s="229" t="s">
        <v>305</v>
      </c>
      <c r="D338" s="138" t="s">
        <v>689</v>
      </c>
      <c r="E338" s="230" t="s">
        <v>300</v>
      </c>
      <c r="F338" s="230" t="s">
        <v>19</v>
      </c>
      <c r="G338" s="139">
        <v>71500</v>
      </c>
      <c r="H338" s="163">
        <v>0</v>
      </c>
      <c r="I338" s="139">
        <f t="shared" ref="I338:I342" si="275">SUM(G338:H338)</f>
        <v>71500</v>
      </c>
      <c r="J338" s="164">
        <f>IF(G338&gt;=Datos!$D$14,(Datos!$D$14*Datos!$C$14),IF(G338&lt;=Datos!$D$14,(G338*Datos!$C$14)))</f>
        <v>2052.0500000000002</v>
      </c>
      <c r="K338" s="165">
        <v>5307.65</v>
      </c>
      <c r="L338" s="164">
        <f>IF(G338&gt;=Datos!$D$15,(Datos!$D$15*Datos!$C$15),IF(G338&lt;=Datos!$D$15,(G338*Datos!$C$15)))</f>
        <v>2173.6</v>
      </c>
      <c r="M338" s="163">
        <v>1740.46</v>
      </c>
      <c r="N338" s="163">
        <f t="shared" si="273"/>
        <v>11273.759999999998</v>
      </c>
      <c r="O338" s="192">
        <f t="shared" ref="O338:O340" si="276">+G338-N338</f>
        <v>60226.240000000005</v>
      </c>
    </row>
    <row r="339" spans="1:15" ht="36.75" customHeight="1" x14ac:dyDescent="0.2">
      <c r="A339" s="227">
        <v>260</v>
      </c>
      <c r="B339" s="228" t="s">
        <v>905</v>
      </c>
      <c r="C339" s="229" t="s">
        <v>305</v>
      </c>
      <c r="D339" s="228" t="s">
        <v>480</v>
      </c>
      <c r="E339" s="230" t="s">
        <v>300</v>
      </c>
      <c r="F339" s="230" t="s">
        <v>19</v>
      </c>
      <c r="G339" s="139">
        <v>45000</v>
      </c>
      <c r="H339" s="163">
        <v>0</v>
      </c>
      <c r="I339" s="139">
        <f t="shared" si="275"/>
        <v>45000</v>
      </c>
      <c r="J339" s="164">
        <f>IF(G339&gt;=Datos!$D$14,(Datos!$D$14*Datos!$C$14),IF(G339&lt;=Datos!$D$14,(G339*Datos!$C$14)))</f>
        <v>1291.5</v>
      </c>
      <c r="K339" s="165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1148.3234999999997</v>
      </c>
      <c r="L339" s="164">
        <f>IF(G339&gt;=Datos!$D$15,(Datos!$D$15*Datos!$C$15),IF(G339&lt;=Datos!$D$15,(G339*Datos!$C$15)))</f>
        <v>1368</v>
      </c>
      <c r="M339" s="163">
        <v>25</v>
      </c>
      <c r="N339" s="163">
        <f t="shared" si="273"/>
        <v>3832.8234999999995</v>
      </c>
      <c r="O339" s="192">
        <f t="shared" ref="O339" si="277">+G339-N339</f>
        <v>41167.176500000001</v>
      </c>
    </row>
    <row r="340" spans="1:15" ht="36.75" customHeight="1" x14ac:dyDescent="0.2">
      <c r="A340" s="227">
        <v>261</v>
      </c>
      <c r="B340" s="229" t="s">
        <v>904</v>
      </c>
      <c r="C340" s="229" t="s">
        <v>305</v>
      </c>
      <c r="D340" s="229" t="s">
        <v>689</v>
      </c>
      <c r="E340" s="230" t="s">
        <v>300</v>
      </c>
      <c r="F340" s="230" t="s">
        <v>19</v>
      </c>
      <c r="G340" s="163">
        <v>66000</v>
      </c>
      <c r="H340" s="163">
        <v>0</v>
      </c>
      <c r="I340" s="139">
        <f t="shared" si="275"/>
        <v>66000</v>
      </c>
      <c r="J340" s="164">
        <f>IF(G340&gt;=Datos!$D$14,(Datos!$D$14*Datos!$C$14),IF(G340&lt;=Datos!$D$14,(G340*Datos!$C$14)))</f>
        <v>1894.2</v>
      </c>
      <c r="K340" s="165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4615.755666666666</v>
      </c>
      <c r="L340" s="164">
        <f>IF(G340&gt;=Datos!$D$15,(Datos!$D$15*Datos!$C$15),IF(G340&lt;=Datos!$D$15,(G340*Datos!$C$15)))</f>
        <v>2006.4</v>
      </c>
      <c r="M340" s="163">
        <v>25</v>
      </c>
      <c r="N340" s="163">
        <f t="shared" si="273"/>
        <v>8541.3556666666664</v>
      </c>
      <c r="O340" s="192">
        <f t="shared" si="276"/>
        <v>57458.64433333333</v>
      </c>
    </row>
    <row r="341" spans="1:15" ht="36.75" customHeight="1" x14ac:dyDescent="0.2">
      <c r="A341" s="227">
        <v>262</v>
      </c>
      <c r="B341" s="229" t="s">
        <v>235</v>
      </c>
      <c r="C341" s="229" t="s">
        <v>305</v>
      </c>
      <c r="D341" s="229" t="s">
        <v>689</v>
      </c>
      <c r="E341" s="230" t="s">
        <v>300</v>
      </c>
      <c r="F341" s="230" t="s">
        <v>19</v>
      </c>
      <c r="G341" s="163">
        <v>66000</v>
      </c>
      <c r="H341" s="163">
        <v>0</v>
      </c>
      <c r="I341" s="139">
        <f t="shared" si="275"/>
        <v>66000</v>
      </c>
      <c r="J341" s="164">
        <f>IF(G341&gt;=Datos!$D$14,(Datos!$D$14*Datos!$C$14),IF(G341&lt;=Datos!$D$14,(G341*Datos!$C$14)))</f>
        <v>1894.2</v>
      </c>
      <c r="K341" s="165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4615.755666666666</v>
      </c>
      <c r="L341" s="164">
        <f>IF(G341&gt;=Datos!$D$15,(Datos!$D$15*Datos!$C$15),IF(G341&lt;=Datos!$D$15,(G341*Datos!$C$15)))</f>
        <v>2006.4</v>
      </c>
      <c r="M341" s="163">
        <v>25</v>
      </c>
      <c r="N341" s="163">
        <f t="shared" si="273"/>
        <v>8541.3556666666664</v>
      </c>
      <c r="O341" s="192">
        <f t="shared" ref="O341:O342" si="278">+G341-N341</f>
        <v>57458.64433333333</v>
      </c>
    </row>
    <row r="342" spans="1:15" ht="36.75" customHeight="1" x14ac:dyDescent="0.2">
      <c r="A342" s="227">
        <v>263</v>
      </c>
      <c r="B342" s="228" t="s">
        <v>382</v>
      </c>
      <c r="C342" s="229" t="s">
        <v>305</v>
      </c>
      <c r="D342" s="228" t="s">
        <v>907</v>
      </c>
      <c r="E342" s="230" t="s">
        <v>300</v>
      </c>
      <c r="F342" s="230" t="s">
        <v>19</v>
      </c>
      <c r="G342" s="139">
        <v>120000</v>
      </c>
      <c r="H342" s="163">
        <v>0</v>
      </c>
      <c r="I342" s="139">
        <f t="shared" si="275"/>
        <v>120000</v>
      </c>
      <c r="J342" s="164">
        <f>IF(G342&gt;=Datos!$D$14,(Datos!$D$14*Datos!$C$14),IF(G342&lt;=Datos!$D$14,(G342*Datos!$C$14)))</f>
        <v>3444</v>
      </c>
      <c r="K342" s="165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16809.860666666667</v>
      </c>
      <c r="L342" s="164">
        <f>IF(G342&gt;=Datos!$D$15,(Datos!$D$15*Datos!$C$15),IF(G342&lt;=Datos!$D$15,(G342*Datos!$C$15)))</f>
        <v>3648</v>
      </c>
      <c r="M342" s="163">
        <v>25</v>
      </c>
      <c r="N342" s="163">
        <f t="shared" si="273"/>
        <v>23926.860666666667</v>
      </c>
      <c r="O342" s="192">
        <f t="shared" si="278"/>
        <v>96073.139333333325</v>
      </c>
    </row>
    <row r="343" spans="1:15" s="236" customFormat="1" ht="36.75" customHeight="1" x14ac:dyDescent="0.2">
      <c r="A343" s="276" t="s">
        <v>483</v>
      </c>
      <c r="B343" s="277"/>
      <c r="C343" s="234">
        <v>6</v>
      </c>
      <c r="D343" s="234"/>
      <c r="E343" s="235"/>
      <c r="F343" s="167"/>
      <c r="G343" s="168">
        <f>SUM(G337:G342)</f>
        <v>432000</v>
      </c>
      <c r="H343" s="168">
        <f t="shared" ref="H343:O343" si="279">SUM(H337:H342)</f>
        <v>0</v>
      </c>
      <c r="I343" s="168">
        <f t="shared" si="279"/>
        <v>432000</v>
      </c>
      <c r="J343" s="168">
        <f t="shared" si="279"/>
        <v>12398.4</v>
      </c>
      <c r="K343" s="168">
        <f t="shared" si="279"/>
        <v>36299.555500000002</v>
      </c>
      <c r="L343" s="168">
        <f t="shared" si="279"/>
        <v>13132.8</v>
      </c>
      <c r="M343" s="168">
        <f t="shared" si="279"/>
        <v>3580.92</v>
      </c>
      <c r="N343" s="168">
        <f t="shared" si="279"/>
        <v>65411.675500000005</v>
      </c>
      <c r="O343" s="168">
        <f t="shared" si="279"/>
        <v>366588.32449999999</v>
      </c>
    </row>
    <row r="344" spans="1:15" ht="36.75" customHeight="1" x14ac:dyDescent="0.2">
      <c r="A344" s="276" t="s">
        <v>643</v>
      </c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8"/>
    </row>
    <row r="345" spans="1:15" ht="36.75" customHeight="1" x14ac:dyDescent="0.2">
      <c r="A345" s="227">
        <v>264</v>
      </c>
      <c r="B345" s="229" t="s">
        <v>830</v>
      </c>
      <c r="C345" s="229" t="s">
        <v>354</v>
      </c>
      <c r="D345" s="229" t="s">
        <v>239</v>
      </c>
      <c r="E345" s="230" t="s">
        <v>300</v>
      </c>
      <c r="F345" s="230" t="s">
        <v>19</v>
      </c>
      <c r="G345" s="163">
        <v>75075</v>
      </c>
      <c r="H345" s="163">
        <v>0</v>
      </c>
      <c r="I345" s="163">
        <f t="shared" ref="I345:I351" si="280">SUM(G345:H345)</f>
        <v>75075</v>
      </c>
      <c r="J345" s="164">
        <f>IF(G345&gt;=Datos!$D$14,(Datos!$D$14*Datos!$C$14),IF(G345&lt;=Datos!$D$14,(G345*Datos!$C$14)))</f>
        <v>2154.6525000000001</v>
      </c>
      <c r="K345" s="165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6323.4891666666672</v>
      </c>
      <c r="L345" s="164">
        <f>IF(G345&gt;=Datos!$D$15,(Datos!$D$15*Datos!$C$15),IF(G345&lt;=Datos!$D$15,(G345*Datos!$C$15)))</f>
        <v>2282.2800000000002</v>
      </c>
      <c r="M345" s="163">
        <v>25</v>
      </c>
      <c r="N345" s="163">
        <f t="shared" ref="N345" si="281">SUM(J345:M345)</f>
        <v>10785.421666666667</v>
      </c>
      <c r="O345" s="192">
        <f t="shared" ref="O345" si="282">+G345-N345</f>
        <v>64289.578333333331</v>
      </c>
    </row>
    <row r="346" spans="1:15" ht="36.75" customHeight="1" x14ac:dyDescent="0.2">
      <c r="A346" s="227">
        <v>265</v>
      </c>
      <c r="B346" s="229" t="s">
        <v>908</v>
      </c>
      <c r="C346" s="229" t="s">
        <v>354</v>
      </c>
      <c r="D346" s="229" t="s">
        <v>247</v>
      </c>
      <c r="E346" s="230" t="s">
        <v>300</v>
      </c>
      <c r="F346" s="230" t="s">
        <v>19</v>
      </c>
      <c r="G346" s="163">
        <v>36764.230000000003</v>
      </c>
      <c r="H346" s="163">
        <v>0</v>
      </c>
      <c r="I346" s="163">
        <f t="shared" si="280"/>
        <v>36764.230000000003</v>
      </c>
      <c r="J346" s="164">
        <f>IF(G346&gt;=Datos!$D$14,(Datos!$D$14*Datos!$C$14),IF(G346&lt;=Datos!$D$14,(G346*Datos!$C$14)))</f>
        <v>1055.133401</v>
      </c>
      <c r="K346" s="165" t="str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0</v>
      </c>
      <c r="L346" s="164">
        <f>IF(G346&gt;=Datos!$D$15,(Datos!$D$15*Datos!$C$15),IF(G346&lt;=Datos!$D$15,(G346*Datos!$C$15)))</f>
        <v>1117.6325920000002</v>
      </c>
      <c r="M346" s="163">
        <v>25</v>
      </c>
      <c r="N346" s="163">
        <f t="shared" ref="N346" si="283">SUM(J346:M346)</f>
        <v>2197.765993</v>
      </c>
      <c r="O346" s="192">
        <f t="shared" ref="O346" si="284">+G346-N346</f>
        <v>34566.464007000002</v>
      </c>
    </row>
    <row r="347" spans="1:15" ht="36.75" customHeight="1" x14ac:dyDescent="0.2">
      <c r="A347" s="227">
        <v>266</v>
      </c>
      <c r="B347" s="229" t="s">
        <v>555</v>
      </c>
      <c r="C347" s="229" t="s">
        <v>354</v>
      </c>
      <c r="D347" s="229" t="s">
        <v>239</v>
      </c>
      <c r="E347" s="230" t="s">
        <v>300</v>
      </c>
      <c r="F347" s="230" t="s">
        <v>19</v>
      </c>
      <c r="G347" s="163">
        <v>75075</v>
      </c>
      <c r="H347" s="163">
        <v>0</v>
      </c>
      <c r="I347" s="163">
        <f t="shared" si="280"/>
        <v>75075</v>
      </c>
      <c r="J347" s="164">
        <f>IF(G347&gt;=Datos!$D$14,(Datos!$D$14*Datos!$C$14),IF(G347&lt;=Datos!$D$14,(G347*Datos!$C$14)))</f>
        <v>2154.6525000000001</v>
      </c>
      <c r="K347" s="165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6323.4891666666672</v>
      </c>
      <c r="L347" s="164">
        <f>IF(G347&gt;=Datos!$D$15,(Datos!$D$15*Datos!$C$15),IF(G347&lt;=Datos!$D$15,(G347*Datos!$C$15)))</f>
        <v>2282.2800000000002</v>
      </c>
      <c r="M347" s="163">
        <v>25</v>
      </c>
      <c r="N347" s="163">
        <f t="shared" ref="N347:N350" si="285">SUM(J347:M347)</f>
        <v>10785.421666666667</v>
      </c>
      <c r="O347" s="192">
        <f t="shared" ref="O347:O350" si="286">+G347-N347</f>
        <v>64289.578333333331</v>
      </c>
    </row>
    <row r="348" spans="1:15" ht="36.75" customHeight="1" x14ac:dyDescent="0.2">
      <c r="A348" s="227">
        <v>267</v>
      </c>
      <c r="B348" s="229" t="s">
        <v>909</v>
      </c>
      <c r="C348" s="229" t="s">
        <v>354</v>
      </c>
      <c r="D348" s="229" t="s">
        <v>239</v>
      </c>
      <c r="E348" s="230" t="s">
        <v>300</v>
      </c>
      <c r="F348" s="230" t="s">
        <v>301</v>
      </c>
      <c r="G348" s="163">
        <v>85800</v>
      </c>
      <c r="H348" s="163">
        <v>0</v>
      </c>
      <c r="I348" s="163">
        <f t="shared" si="280"/>
        <v>85800</v>
      </c>
      <c r="J348" s="164">
        <f>IF(G348&gt;=Datos!$D$14,(Datos!$D$14*Datos!$C$14),IF(G348&lt;=Datos!$D$14,(G348*Datos!$C$14)))</f>
        <v>2462.46</v>
      </c>
      <c r="K348" s="165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8765.165666666664</v>
      </c>
      <c r="L348" s="164">
        <f>IF(G348&gt;=Datos!$D$15,(Datos!$D$15*Datos!$C$15),IF(G348&lt;=Datos!$D$15,(G348*Datos!$C$15)))</f>
        <v>2608.3200000000002</v>
      </c>
      <c r="M348" s="163">
        <v>25</v>
      </c>
      <c r="N348" s="163">
        <f t="shared" si="285"/>
        <v>13860.945666666663</v>
      </c>
      <c r="O348" s="192">
        <f t="shared" si="286"/>
        <v>71939.054333333333</v>
      </c>
    </row>
    <row r="349" spans="1:15" ht="36.75" customHeight="1" x14ac:dyDescent="0.2">
      <c r="A349" s="227">
        <v>268</v>
      </c>
      <c r="B349" s="228" t="s">
        <v>373</v>
      </c>
      <c r="C349" s="229" t="s">
        <v>354</v>
      </c>
      <c r="D349" s="228" t="s">
        <v>645</v>
      </c>
      <c r="E349" s="230" t="s">
        <v>300</v>
      </c>
      <c r="F349" s="230" t="s">
        <v>19</v>
      </c>
      <c r="G349" s="139">
        <v>60500</v>
      </c>
      <c r="H349" s="163">
        <v>0</v>
      </c>
      <c r="I349" s="163">
        <f t="shared" si="280"/>
        <v>60500</v>
      </c>
      <c r="J349" s="164">
        <f>IF(G349&gt;=Datos!$D$14,(Datos!$D$14*Datos!$C$14),IF(G349&lt;=Datos!$D$14,(G349*Datos!$C$14)))</f>
        <v>1736.35</v>
      </c>
      <c r="K349" s="165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3580.7656666666671</v>
      </c>
      <c r="L349" s="164">
        <f>IF(G349&gt;=Datos!$D$15,(Datos!$D$15*Datos!$C$15),IF(G349&lt;=Datos!$D$15,(G349*Datos!$C$15)))</f>
        <v>1839.2</v>
      </c>
      <c r="M349" s="163">
        <v>25</v>
      </c>
      <c r="N349" s="163">
        <f t="shared" si="285"/>
        <v>7181.3156666666664</v>
      </c>
      <c r="O349" s="192">
        <f t="shared" si="286"/>
        <v>53318.684333333331</v>
      </c>
    </row>
    <row r="350" spans="1:15" ht="36.75" customHeight="1" x14ac:dyDescent="0.2">
      <c r="A350" s="227">
        <v>269</v>
      </c>
      <c r="B350" s="229" t="s">
        <v>910</v>
      </c>
      <c r="C350" s="229" t="s">
        <v>354</v>
      </c>
      <c r="D350" s="229" t="s">
        <v>645</v>
      </c>
      <c r="E350" s="230" t="s">
        <v>300</v>
      </c>
      <c r="F350" s="230" t="s">
        <v>19</v>
      </c>
      <c r="G350" s="163">
        <v>60500</v>
      </c>
      <c r="H350" s="163">
        <v>0</v>
      </c>
      <c r="I350" s="163">
        <f t="shared" si="280"/>
        <v>60500</v>
      </c>
      <c r="J350" s="164">
        <f>IF(G350&gt;=Datos!$D$14,(Datos!$D$14*Datos!$C$14),IF(G350&lt;=Datos!$D$14,(G350*Datos!$C$14)))</f>
        <v>1736.35</v>
      </c>
      <c r="K350" s="165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3580.7656666666671</v>
      </c>
      <c r="L350" s="164">
        <f>IF(G350&gt;=Datos!$D$15,(Datos!$D$15*Datos!$C$15),IF(G350&lt;=Datos!$D$15,(G350*Datos!$C$15)))</f>
        <v>1839.2</v>
      </c>
      <c r="M350" s="163">
        <v>25</v>
      </c>
      <c r="N350" s="163">
        <f t="shared" si="285"/>
        <v>7181.3156666666664</v>
      </c>
      <c r="O350" s="192">
        <f t="shared" si="286"/>
        <v>53318.684333333331</v>
      </c>
    </row>
    <row r="351" spans="1:15" ht="36.75" customHeight="1" x14ac:dyDescent="0.2">
      <c r="A351" s="227">
        <v>270</v>
      </c>
      <c r="B351" s="228" t="s">
        <v>911</v>
      </c>
      <c r="C351" s="229" t="s">
        <v>354</v>
      </c>
      <c r="D351" s="228" t="s">
        <v>256</v>
      </c>
      <c r="E351" s="230" t="s">
        <v>300</v>
      </c>
      <c r="F351" s="230" t="s">
        <v>19</v>
      </c>
      <c r="G351" s="139">
        <v>35000</v>
      </c>
      <c r="H351" s="163">
        <v>0</v>
      </c>
      <c r="I351" s="163">
        <f t="shared" si="280"/>
        <v>35000</v>
      </c>
      <c r="J351" s="164">
        <f>IF(G351&gt;=Datos!$D$14,(Datos!$D$14*Datos!$C$14),IF(G351&lt;=Datos!$D$14,(G351*Datos!$C$14)))</f>
        <v>1004.5</v>
      </c>
      <c r="K351" s="165" t="str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0</v>
      </c>
      <c r="L351" s="164">
        <f>IF(G351&gt;=Datos!$D$15,(Datos!$D$15*Datos!$C$15),IF(G351&lt;=Datos!$D$15,(G351*Datos!$C$15)))</f>
        <v>1064</v>
      </c>
      <c r="M351" s="163">
        <v>25</v>
      </c>
      <c r="N351" s="163">
        <f t="shared" ref="N351" si="287">SUM(J351:M351)</f>
        <v>2093.5</v>
      </c>
      <c r="O351" s="192">
        <f t="shared" ref="O351" si="288">+G351-N351</f>
        <v>32906.5</v>
      </c>
    </row>
    <row r="352" spans="1:15" s="236" customFormat="1" ht="36.75" customHeight="1" x14ac:dyDescent="0.2">
      <c r="A352" s="276" t="s">
        <v>483</v>
      </c>
      <c r="B352" s="277"/>
      <c r="C352" s="234">
        <v>7</v>
      </c>
      <c r="D352" s="234"/>
      <c r="E352" s="235"/>
      <c r="F352" s="167"/>
      <c r="G352" s="168">
        <f t="shared" ref="G352:O352" si="289">SUM(G345:G351)</f>
        <v>428714.23</v>
      </c>
      <c r="H352" s="168">
        <f t="shared" si="289"/>
        <v>0</v>
      </c>
      <c r="I352" s="168">
        <f t="shared" si="289"/>
        <v>428714.23</v>
      </c>
      <c r="J352" s="168">
        <f t="shared" si="289"/>
        <v>12304.098401000001</v>
      </c>
      <c r="K352" s="168">
        <f t="shared" si="289"/>
        <v>28573.675333333333</v>
      </c>
      <c r="L352" s="168">
        <f t="shared" si="289"/>
        <v>13032.912592000002</v>
      </c>
      <c r="M352" s="168">
        <f t="shared" si="289"/>
        <v>175</v>
      </c>
      <c r="N352" s="168">
        <f t="shared" si="289"/>
        <v>54085.686326333336</v>
      </c>
      <c r="O352" s="168">
        <f t="shared" si="289"/>
        <v>374628.54367366666</v>
      </c>
    </row>
    <row r="353" spans="1:16" ht="36.75" customHeight="1" x14ac:dyDescent="0.2">
      <c r="A353" s="276" t="s">
        <v>644</v>
      </c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8"/>
      <c r="P353" s="236"/>
    </row>
    <row r="354" spans="1:16" ht="36.75" customHeight="1" x14ac:dyDescent="0.2">
      <c r="A354" s="227">
        <v>271</v>
      </c>
      <c r="B354" s="229" t="s">
        <v>357</v>
      </c>
      <c r="C354" s="229" t="s">
        <v>354</v>
      </c>
      <c r="D354" s="229" t="s">
        <v>689</v>
      </c>
      <c r="E354" s="230" t="s">
        <v>300</v>
      </c>
      <c r="F354" s="230" t="s">
        <v>19</v>
      </c>
      <c r="G354" s="163">
        <v>66000</v>
      </c>
      <c r="H354" s="163">
        <v>0</v>
      </c>
      <c r="I354" s="163">
        <f>SUM(G354:H354)</f>
        <v>66000</v>
      </c>
      <c r="J354" s="164">
        <f>IF(G354&gt;=Datos!$D$14,(Datos!$D$14*Datos!$C$14),IF(G354&lt;=Datos!$D$14,(G354*Datos!$C$14)))</f>
        <v>1894.2</v>
      </c>
      <c r="K354" s="165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4615.755666666666</v>
      </c>
      <c r="L354" s="164">
        <f>IF(G354&gt;=Datos!$D$15,(Datos!$D$15*Datos!$C$15),IF(G354&lt;=Datos!$D$15,(G354*Datos!$C$15)))</f>
        <v>2006.4</v>
      </c>
      <c r="M354" s="163">
        <v>25</v>
      </c>
      <c r="N354" s="163">
        <f t="shared" ref="N354:N356" si="290">SUM(J354:M354)</f>
        <v>8541.3556666666664</v>
      </c>
      <c r="O354" s="192">
        <f t="shared" ref="O354:O356" si="291">+G354-N354</f>
        <v>57458.64433333333</v>
      </c>
    </row>
    <row r="355" spans="1:16" ht="36.75" customHeight="1" x14ac:dyDescent="0.2">
      <c r="A355" s="227">
        <v>272</v>
      </c>
      <c r="B355" s="228" t="s">
        <v>51</v>
      </c>
      <c r="C355" s="229" t="s">
        <v>354</v>
      </c>
      <c r="D355" s="228" t="s">
        <v>480</v>
      </c>
      <c r="E355" s="230" t="s">
        <v>300</v>
      </c>
      <c r="F355" s="230" t="s">
        <v>19</v>
      </c>
      <c r="G355" s="139">
        <v>55000</v>
      </c>
      <c r="H355" s="163">
        <v>0</v>
      </c>
      <c r="I355" s="163">
        <f t="shared" ref="I355:I357" si="292">SUM(G355:H355)</f>
        <v>55000</v>
      </c>
      <c r="J355" s="164">
        <f>IF(G355&gt;=Datos!$D$14,(Datos!$D$14*Datos!$C$14),IF(G355&lt;=Datos!$D$14,(G355*Datos!$C$14)))</f>
        <v>1578.5</v>
      </c>
      <c r="K355" s="165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2559.6734999999994</v>
      </c>
      <c r="L355" s="164">
        <f>IF(G355&gt;=Datos!$D$15,(Datos!$D$15*Datos!$C$15),IF(G355&lt;=Datos!$D$15,(G355*Datos!$C$15)))</f>
        <v>1672</v>
      </c>
      <c r="M355" s="163">
        <v>14050.83</v>
      </c>
      <c r="N355" s="163">
        <f t="shared" si="290"/>
        <v>19861.003499999999</v>
      </c>
      <c r="O355" s="192">
        <f t="shared" si="291"/>
        <v>35138.996500000001</v>
      </c>
    </row>
    <row r="356" spans="1:16" ht="36.75" customHeight="1" x14ac:dyDescent="0.2">
      <c r="A356" s="227">
        <v>273</v>
      </c>
      <c r="B356" s="229" t="s">
        <v>912</v>
      </c>
      <c r="C356" s="229" t="s">
        <v>354</v>
      </c>
      <c r="D356" s="229" t="s">
        <v>689</v>
      </c>
      <c r="E356" s="230" t="s">
        <v>300</v>
      </c>
      <c r="F356" s="230" t="s">
        <v>19</v>
      </c>
      <c r="G356" s="163">
        <v>66000</v>
      </c>
      <c r="H356" s="163">
        <v>0</v>
      </c>
      <c r="I356" s="163">
        <f t="shared" si="292"/>
        <v>66000</v>
      </c>
      <c r="J356" s="164">
        <f>IF(G356&gt;=Datos!$D$14,(Datos!$D$14*Datos!$C$14),IF(G356&lt;=Datos!$D$14,(G356*Datos!$C$14)))</f>
        <v>1894.2</v>
      </c>
      <c r="K356" s="165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4615.755666666666</v>
      </c>
      <c r="L356" s="164">
        <f>IF(G356&gt;=Datos!$D$15,(Datos!$D$15*Datos!$C$15),IF(G356&lt;=Datos!$D$15,(G356*Datos!$C$15)))</f>
        <v>2006.4</v>
      </c>
      <c r="M356" s="163">
        <v>25</v>
      </c>
      <c r="N356" s="163">
        <f t="shared" si="290"/>
        <v>8541.3556666666664</v>
      </c>
      <c r="O356" s="192">
        <f t="shared" si="291"/>
        <v>57458.64433333333</v>
      </c>
    </row>
    <row r="357" spans="1:16" ht="36.75" customHeight="1" x14ac:dyDescent="0.2">
      <c r="A357" s="227">
        <v>274</v>
      </c>
      <c r="B357" s="229" t="s">
        <v>117</v>
      </c>
      <c r="C357" s="229" t="s">
        <v>354</v>
      </c>
      <c r="D357" s="229" t="s">
        <v>663</v>
      </c>
      <c r="E357" s="230" t="s">
        <v>300</v>
      </c>
      <c r="F357" s="230" t="s">
        <v>301</v>
      </c>
      <c r="G357" s="163">
        <v>90000</v>
      </c>
      <c r="H357" s="163">
        <v>0</v>
      </c>
      <c r="I357" s="163">
        <f t="shared" si="292"/>
        <v>90000</v>
      </c>
      <c r="J357" s="164">
        <f>IF(G357&gt;=Datos!$D$14,(Datos!$D$14*Datos!$C$14),IF(G357&lt;=Datos!$D$14,(G357*Datos!$C$14)))</f>
        <v>2583</v>
      </c>
      <c r="K357" s="165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9753.1106666666674</v>
      </c>
      <c r="L357" s="164">
        <f>IF(G357&gt;=Datos!$D$15,(Datos!$D$15*Datos!$C$15),IF(G357&lt;=Datos!$D$15,(G357*Datos!$C$15)))</f>
        <v>2736</v>
      </c>
      <c r="M357" s="163">
        <v>25</v>
      </c>
      <c r="N357" s="163">
        <f t="shared" ref="N357:N358" si="293">SUM(J357:M357)</f>
        <v>15097.110666666667</v>
      </c>
      <c r="O357" s="192">
        <f t="shared" ref="O357:O358" si="294">+G357-N357</f>
        <v>74902.889333333325</v>
      </c>
    </row>
    <row r="358" spans="1:16" ht="36.75" customHeight="1" x14ac:dyDescent="0.2">
      <c r="A358" s="227">
        <v>275</v>
      </c>
      <c r="B358" s="229" t="s">
        <v>1074</v>
      </c>
      <c r="C358" s="229" t="s">
        <v>354</v>
      </c>
      <c r="D358" s="229" t="s">
        <v>689</v>
      </c>
      <c r="E358" s="230" t="s">
        <v>300</v>
      </c>
      <c r="F358" s="230" t="s">
        <v>19</v>
      </c>
      <c r="G358" s="163">
        <v>60000</v>
      </c>
      <c r="H358" s="163">
        <v>0</v>
      </c>
      <c r="I358" s="163">
        <v>60000</v>
      </c>
      <c r="J358" s="164">
        <f>IF(G358&gt;=Datos!$D$14,(Datos!$D$14*Datos!$C$14),IF(G358&lt;=Datos!$D$14,(G358*Datos!$C$14)))</f>
        <v>1722</v>
      </c>
      <c r="K358" s="165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3486.6756666666661</v>
      </c>
      <c r="L358" s="164">
        <f>IF(G358&gt;=Datos!$D$15,(Datos!$D$15*Datos!$C$15),IF(G358&lt;=Datos!$D$15,(G358*Datos!$C$15)))</f>
        <v>1824</v>
      </c>
      <c r="M358" s="163">
        <v>25</v>
      </c>
      <c r="N358" s="163">
        <f t="shared" si="293"/>
        <v>7057.6756666666661</v>
      </c>
      <c r="O358" s="192">
        <f t="shared" si="294"/>
        <v>52942.324333333338</v>
      </c>
    </row>
    <row r="359" spans="1:16" s="236" customFormat="1" ht="36.75" customHeight="1" x14ac:dyDescent="0.2">
      <c r="A359" s="276" t="s">
        <v>483</v>
      </c>
      <c r="B359" s="277"/>
      <c r="C359" s="234">
        <v>5</v>
      </c>
      <c r="D359" s="234"/>
      <c r="E359" s="235"/>
      <c r="F359" s="167"/>
      <c r="G359" s="168">
        <f>SUM(G354:G358)</f>
        <v>337000</v>
      </c>
      <c r="H359" s="168">
        <f t="shared" ref="H359:O359" si="295">SUM(H354:H358)</f>
        <v>0</v>
      </c>
      <c r="I359" s="168">
        <f t="shared" si="295"/>
        <v>337000</v>
      </c>
      <c r="J359" s="168">
        <f t="shared" si="295"/>
        <v>9671.9</v>
      </c>
      <c r="K359" s="168">
        <f t="shared" si="295"/>
        <v>25030.971166666666</v>
      </c>
      <c r="L359" s="168">
        <f t="shared" si="295"/>
        <v>10244.799999999999</v>
      </c>
      <c r="M359" s="168">
        <f t="shared" si="295"/>
        <v>14150.83</v>
      </c>
      <c r="N359" s="168">
        <f t="shared" si="295"/>
        <v>59098.501166666669</v>
      </c>
      <c r="O359" s="168">
        <f t="shared" si="295"/>
        <v>277901.49883333332</v>
      </c>
    </row>
    <row r="360" spans="1:16" ht="36.75" customHeight="1" x14ac:dyDescent="0.2">
      <c r="A360" s="276" t="s">
        <v>546</v>
      </c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8"/>
    </row>
    <row r="361" spans="1:16" ht="36.75" customHeight="1" x14ac:dyDescent="0.2">
      <c r="A361" s="227">
        <v>276</v>
      </c>
      <c r="B361" s="229" t="s">
        <v>545</v>
      </c>
      <c r="C361" s="229" t="s">
        <v>304</v>
      </c>
      <c r="D361" s="99" t="s">
        <v>646</v>
      </c>
      <c r="E361" s="230" t="s">
        <v>300</v>
      </c>
      <c r="F361" s="230" t="s">
        <v>19</v>
      </c>
      <c r="G361" s="163">
        <v>135000</v>
      </c>
      <c r="H361" s="163">
        <v>0</v>
      </c>
      <c r="I361" s="163">
        <f t="shared" ref="I361" si="296">SUM(G361:H361)</f>
        <v>135000</v>
      </c>
      <c r="J361" s="164">
        <f>IF(G361&gt;=Datos!$D$14,(Datos!$D$14*Datos!$C$14),IF(G361&lt;=Datos!$D$14,(G361*Datos!$C$14)))</f>
        <v>3874.5</v>
      </c>
      <c r="K361" s="165">
        <v>19480.509999999998</v>
      </c>
      <c r="L361" s="164">
        <f>IF(G361&gt;=Datos!$D$15,(Datos!$D$15*Datos!$C$15),IF(G361&lt;=Datos!$D$15,(G361*Datos!$C$15)))</f>
        <v>4104</v>
      </c>
      <c r="M361" s="163">
        <v>3455.92</v>
      </c>
      <c r="N361" s="163">
        <f t="shared" ref="N361" si="297">SUM(J361:M361)</f>
        <v>30914.93</v>
      </c>
      <c r="O361" s="192">
        <f t="shared" ref="O361" si="298">+G361-N361</f>
        <v>104085.07</v>
      </c>
    </row>
    <row r="362" spans="1:16" s="236" customFormat="1" ht="36.75" customHeight="1" x14ac:dyDescent="0.2">
      <c r="A362" s="276" t="s">
        <v>483</v>
      </c>
      <c r="B362" s="277"/>
      <c r="C362" s="234">
        <v>1</v>
      </c>
      <c r="D362" s="234"/>
      <c r="E362" s="235"/>
      <c r="F362" s="167"/>
      <c r="G362" s="168">
        <f>SUM(G361)</f>
        <v>135000</v>
      </c>
      <c r="H362" s="168">
        <f t="shared" ref="H362:O362" si="299">SUM(H361)</f>
        <v>0</v>
      </c>
      <c r="I362" s="168">
        <f t="shared" si="299"/>
        <v>135000</v>
      </c>
      <c r="J362" s="168">
        <f t="shared" si="299"/>
        <v>3874.5</v>
      </c>
      <c r="K362" s="168">
        <f t="shared" si="299"/>
        <v>19480.509999999998</v>
      </c>
      <c r="L362" s="168">
        <f t="shared" si="299"/>
        <v>4104</v>
      </c>
      <c r="M362" s="168">
        <f t="shared" si="299"/>
        <v>3455.92</v>
      </c>
      <c r="N362" s="168">
        <f t="shared" si="299"/>
        <v>30914.93</v>
      </c>
      <c r="O362" s="253">
        <f t="shared" si="299"/>
        <v>104085.07</v>
      </c>
    </row>
    <row r="363" spans="1:16" ht="36.75" customHeight="1" x14ac:dyDescent="0.2">
      <c r="A363" s="276" t="s">
        <v>726</v>
      </c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8"/>
    </row>
    <row r="364" spans="1:16" ht="36.75" customHeight="1" x14ac:dyDescent="0.2">
      <c r="A364" s="227">
        <v>277</v>
      </c>
      <c r="B364" s="229" t="s">
        <v>727</v>
      </c>
      <c r="C364" s="229" t="s">
        <v>710</v>
      </c>
      <c r="D364" s="99" t="s">
        <v>729</v>
      </c>
      <c r="E364" s="230" t="s">
        <v>300</v>
      </c>
      <c r="F364" s="230" t="s">
        <v>19</v>
      </c>
      <c r="G364" s="163">
        <v>55000</v>
      </c>
      <c r="H364" s="163">
        <v>0</v>
      </c>
      <c r="I364" s="163">
        <f t="shared" ref="I364:I365" si="300">SUM(G364:H364)</f>
        <v>55000</v>
      </c>
      <c r="J364" s="164">
        <f>IF(G364&gt;=Datos!$D$14,(Datos!$D$14*Datos!$C$14),IF(G364&lt;=Datos!$D$14,(G364*Datos!$C$14)))</f>
        <v>1578.5</v>
      </c>
      <c r="K364" s="165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2559.6734999999994</v>
      </c>
      <c r="L364" s="164">
        <f>IF(G364&gt;=Datos!$D$15,(Datos!$D$15*Datos!$C$15),IF(G364&lt;=Datos!$D$15,(G364*Datos!$C$15)))</f>
        <v>1672</v>
      </c>
      <c r="M364" s="163">
        <v>25</v>
      </c>
      <c r="N364" s="163">
        <f t="shared" ref="N364" si="301">SUM(J364:M364)</f>
        <v>5835.173499999999</v>
      </c>
      <c r="O364" s="192">
        <f t="shared" ref="O364" si="302">+G364-N364</f>
        <v>49164.826500000003</v>
      </c>
    </row>
    <row r="365" spans="1:16" ht="36.75" customHeight="1" x14ac:dyDescent="0.2">
      <c r="A365" s="227">
        <v>278</v>
      </c>
      <c r="B365" s="229" t="s">
        <v>728</v>
      </c>
      <c r="C365" s="229" t="s">
        <v>710</v>
      </c>
      <c r="D365" s="99" t="s">
        <v>729</v>
      </c>
      <c r="E365" s="230" t="s">
        <v>300</v>
      </c>
      <c r="F365" s="230" t="s">
        <v>19</v>
      </c>
      <c r="G365" s="163">
        <v>55000</v>
      </c>
      <c r="H365" s="163">
        <v>0</v>
      </c>
      <c r="I365" s="163">
        <f t="shared" si="300"/>
        <v>55000</v>
      </c>
      <c r="J365" s="164">
        <f>IF(G365&gt;=Datos!$D$14,(Datos!$D$14*Datos!$C$14),IF(G365&lt;=Datos!$D$14,(G365*Datos!$C$14)))</f>
        <v>1578.5</v>
      </c>
      <c r="K365" s="165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2559.6734999999994</v>
      </c>
      <c r="L365" s="164">
        <f>IF(G365&gt;=Datos!$D$15,(Datos!$D$15*Datos!$C$15),IF(G365&lt;=Datos!$D$15,(G365*Datos!$C$15)))</f>
        <v>1672</v>
      </c>
      <c r="M365" s="163">
        <v>25</v>
      </c>
      <c r="N365" s="163">
        <f t="shared" ref="N365" si="303">SUM(J365:M365)</f>
        <v>5835.173499999999</v>
      </c>
      <c r="O365" s="192">
        <f t="shared" ref="O365" si="304">+G365-N365</f>
        <v>49164.826500000003</v>
      </c>
    </row>
    <row r="366" spans="1:16" s="236" customFormat="1" ht="36.75" customHeight="1" x14ac:dyDescent="0.2">
      <c r="A366" s="276" t="s">
        <v>483</v>
      </c>
      <c r="B366" s="277"/>
      <c r="C366" s="234">
        <v>2</v>
      </c>
      <c r="D366" s="234"/>
      <c r="E366" s="235"/>
      <c r="F366" s="167"/>
      <c r="G366" s="168">
        <f t="shared" ref="G366:O366" si="305">SUM(G364:G365)</f>
        <v>110000</v>
      </c>
      <c r="H366" s="168">
        <f t="shared" si="305"/>
        <v>0</v>
      </c>
      <c r="I366" s="168">
        <f t="shared" si="305"/>
        <v>110000</v>
      </c>
      <c r="J366" s="168">
        <f t="shared" si="305"/>
        <v>3157</v>
      </c>
      <c r="K366" s="168">
        <f t="shared" si="305"/>
        <v>5119.3469999999988</v>
      </c>
      <c r="L366" s="168">
        <f t="shared" si="305"/>
        <v>3344</v>
      </c>
      <c r="M366" s="168">
        <f t="shared" si="305"/>
        <v>50</v>
      </c>
      <c r="N366" s="168">
        <f t="shared" si="305"/>
        <v>11670.346999999998</v>
      </c>
      <c r="O366" s="168">
        <f t="shared" si="305"/>
        <v>98329.653000000006</v>
      </c>
    </row>
    <row r="367" spans="1:16" ht="36.75" customHeight="1" x14ac:dyDescent="0.2">
      <c r="A367" s="276" t="s">
        <v>647</v>
      </c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8"/>
    </row>
    <row r="368" spans="1:16" ht="36.75" customHeight="1" x14ac:dyDescent="0.2">
      <c r="A368" s="227">
        <v>1</v>
      </c>
      <c r="B368" s="229" t="s">
        <v>648</v>
      </c>
      <c r="C368" s="229" t="s">
        <v>304</v>
      </c>
      <c r="D368" s="99" t="s">
        <v>330</v>
      </c>
      <c r="E368" s="230" t="s">
        <v>300</v>
      </c>
      <c r="F368" s="230" t="s">
        <v>19</v>
      </c>
      <c r="G368" s="163">
        <v>66000</v>
      </c>
      <c r="H368" s="163">
        <v>0</v>
      </c>
      <c r="I368" s="163">
        <f t="shared" ref="I368:I383" si="306">SUM(G368:H368)</f>
        <v>66000</v>
      </c>
      <c r="J368" s="164">
        <f>IF(G368&gt;=Datos!$D$14,(Datos!$D$14*Datos!$C$14),IF(G368&lt;=Datos!$D$14,(G368*Datos!$C$14)))</f>
        <v>1894.2</v>
      </c>
      <c r="K368" s="165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4615.755666666666</v>
      </c>
      <c r="L368" s="164">
        <f>IF(G368&gt;=Datos!$D$15,(Datos!$D$15*Datos!$C$15),IF(G368&lt;=Datos!$D$15,(G368*Datos!$C$15)))</f>
        <v>2006.4</v>
      </c>
      <c r="M368" s="163">
        <v>25</v>
      </c>
      <c r="N368" s="163">
        <f t="shared" ref="N368:N375" si="307">SUM(J368:M368)</f>
        <v>8541.3556666666664</v>
      </c>
      <c r="O368" s="192">
        <f t="shared" ref="O368:O375" si="308">+G368-N368</f>
        <v>57458.64433333333</v>
      </c>
    </row>
    <row r="369" spans="1:15" ht="36.75" customHeight="1" x14ac:dyDescent="0.2">
      <c r="A369" s="227">
        <v>280</v>
      </c>
      <c r="B369" s="229" t="s">
        <v>741</v>
      </c>
      <c r="C369" s="229" t="s">
        <v>304</v>
      </c>
      <c r="D369" s="99" t="s">
        <v>671</v>
      </c>
      <c r="E369" s="230" t="s">
        <v>300</v>
      </c>
      <c r="F369" s="230" t="s">
        <v>19</v>
      </c>
      <c r="G369" s="163">
        <v>66000</v>
      </c>
      <c r="H369" s="163">
        <v>0</v>
      </c>
      <c r="I369" s="163">
        <f t="shared" si="306"/>
        <v>66000</v>
      </c>
      <c r="J369" s="164">
        <f>IF(G369&gt;=Datos!$D$14,(Datos!$D$14*Datos!$C$14),IF(G369&lt;=Datos!$D$14,(G369*Datos!$C$14)))</f>
        <v>1894.2</v>
      </c>
      <c r="K369" s="165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4615.755666666666</v>
      </c>
      <c r="L369" s="164">
        <f>IF(G369&gt;=Datos!$D$15,(Datos!$D$15*Datos!$C$15),IF(G369&lt;=Datos!$D$15,(G369*Datos!$C$15)))</f>
        <v>2006.4</v>
      </c>
      <c r="M369" s="163">
        <v>25</v>
      </c>
      <c r="N369" s="163">
        <f t="shared" ref="N369:N370" si="309">SUM(J369:M369)</f>
        <v>8541.3556666666664</v>
      </c>
      <c r="O369" s="192">
        <f t="shared" ref="O369:O370" si="310">+G369-N369</f>
        <v>57458.64433333333</v>
      </c>
    </row>
    <row r="370" spans="1:15" ht="36.75" customHeight="1" x14ac:dyDescent="0.2">
      <c r="A370" s="227">
        <v>281</v>
      </c>
      <c r="B370" s="229" t="s">
        <v>742</v>
      </c>
      <c r="C370" s="229" t="s">
        <v>304</v>
      </c>
      <c r="D370" s="99" t="s">
        <v>480</v>
      </c>
      <c r="E370" s="230" t="s">
        <v>300</v>
      </c>
      <c r="F370" s="230" t="s">
        <v>19</v>
      </c>
      <c r="G370" s="163">
        <v>35000</v>
      </c>
      <c r="H370" s="163">
        <v>0</v>
      </c>
      <c r="I370" s="163">
        <f t="shared" si="306"/>
        <v>35000</v>
      </c>
      <c r="J370" s="164">
        <f>IF(G370&gt;=Datos!$D$14,(Datos!$D$14*Datos!$C$14),IF(G370&lt;=Datos!$D$14,(G370*Datos!$C$14)))</f>
        <v>1004.5</v>
      </c>
      <c r="K370" s="165" t="str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0</v>
      </c>
      <c r="L370" s="164">
        <f>IF(G370&gt;=Datos!$D$15,(Datos!$D$15*Datos!$C$15),IF(G370&lt;=Datos!$D$15,(G370*Datos!$C$15)))</f>
        <v>1064</v>
      </c>
      <c r="M370" s="163">
        <v>25</v>
      </c>
      <c r="N370" s="163">
        <f t="shared" si="309"/>
        <v>2093.5</v>
      </c>
      <c r="O370" s="192">
        <f t="shared" si="310"/>
        <v>32906.5</v>
      </c>
    </row>
    <row r="371" spans="1:15" ht="36.75" customHeight="1" x14ac:dyDescent="0.2">
      <c r="A371" s="227">
        <v>282</v>
      </c>
      <c r="B371" s="229" t="s">
        <v>1009</v>
      </c>
      <c r="C371" s="229" t="s">
        <v>304</v>
      </c>
      <c r="D371" s="99" t="s">
        <v>671</v>
      </c>
      <c r="E371" s="230" t="s">
        <v>300</v>
      </c>
      <c r="F371" s="230" t="s">
        <v>19</v>
      </c>
      <c r="G371" s="163">
        <v>60000</v>
      </c>
      <c r="H371" s="163">
        <v>0</v>
      </c>
      <c r="I371" s="163">
        <f t="shared" ref="I371" si="311">SUM(G371:H371)</f>
        <v>60000</v>
      </c>
      <c r="J371" s="164">
        <f>IF(G371&gt;=Datos!$D$14,(Datos!$D$14*Datos!$C$14),IF(G371&lt;=Datos!$D$14,(G371*Datos!$C$14)))</f>
        <v>1722</v>
      </c>
      <c r="K371" s="165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3486.6756666666661</v>
      </c>
      <c r="L371" s="164">
        <f>IF(G371&gt;=Datos!$D$15,(Datos!$D$15*Datos!$C$15),IF(G371&lt;=Datos!$D$15,(G371*Datos!$C$15)))</f>
        <v>1824</v>
      </c>
      <c r="M371" s="163">
        <v>25</v>
      </c>
      <c r="N371" s="163">
        <f t="shared" ref="N371" si="312">SUM(J371:M371)</f>
        <v>7057.6756666666661</v>
      </c>
      <c r="O371" s="192">
        <f t="shared" ref="O371" si="313">+G371-N371</f>
        <v>52942.324333333338</v>
      </c>
    </row>
    <row r="372" spans="1:15" ht="36.75" customHeight="1" x14ac:dyDescent="0.2">
      <c r="A372" s="227">
        <v>283</v>
      </c>
      <c r="B372" s="229" t="s">
        <v>85</v>
      </c>
      <c r="C372" s="229" t="s">
        <v>304</v>
      </c>
      <c r="D372" s="99" t="s">
        <v>671</v>
      </c>
      <c r="E372" s="230" t="s">
        <v>300</v>
      </c>
      <c r="F372" s="230" t="s">
        <v>19</v>
      </c>
      <c r="G372" s="163">
        <v>78828.75</v>
      </c>
      <c r="H372" s="163">
        <v>0</v>
      </c>
      <c r="I372" s="163">
        <f t="shared" si="306"/>
        <v>78828.75</v>
      </c>
      <c r="J372" s="164">
        <f>IF(G372&gt;=Datos!$D$14,(Datos!$D$14*Datos!$C$14),IF(G372&lt;=Datos!$D$14,(G372*Datos!$C$14)))</f>
        <v>2262.3851249999998</v>
      </c>
      <c r="K372" s="165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7125.3533854166672</v>
      </c>
      <c r="L372" s="164">
        <f>IF(G372&gt;=Datos!$D$15,(Datos!$D$15*Datos!$C$15),IF(G372&lt;=Datos!$D$15,(G372*Datos!$C$15)))</f>
        <v>2396.3939999999998</v>
      </c>
      <c r="M372" s="163">
        <v>25</v>
      </c>
      <c r="N372" s="163">
        <f t="shared" si="307"/>
        <v>11809.132510416668</v>
      </c>
      <c r="O372" s="192">
        <f t="shared" si="308"/>
        <v>67019.617489583325</v>
      </c>
    </row>
    <row r="373" spans="1:15" ht="36.75" customHeight="1" x14ac:dyDescent="0.2">
      <c r="A373" s="227">
        <v>284</v>
      </c>
      <c r="B373" s="229" t="s">
        <v>913</v>
      </c>
      <c r="C373" s="229" t="s">
        <v>304</v>
      </c>
      <c r="D373" s="99" t="s">
        <v>671</v>
      </c>
      <c r="E373" s="230" t="s">
        <v>300</v>
      </c>
      <c r="F373" s="230" t="s">
        <v>19</v>
      </c>
      <c r="G373" s="163">
        <v>71500</v>
      </c>
      <c r="H373" s="163">
        <v>0</v>
      </c>
      <c r="I373" s="163">
        <f t="shared" si="306"/>
        <v>71500</v>
      </c>
      <c r="J373" s="164">
        <f>IF(G373&gt;=Datos!$D$14,(Datos!$D$14*Datos!$C$14),IF(G373&lt;=Datos!$D$14,(G373*Datos!$C$14)))</f>
        <v>2052.0500000000002</v>
      </c>
      <c r="K373" s="165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5650.745666666664</v>
      </c>
      <c r="L373" s="164">
        <f>IF(G373&gt;=Datos!$D$15,(Datos!$D$15*Datos!$C$15),IF(G373&lt;=Datos!$D$15,(G373*Datos!$C$15)))</f>
        <v>2173.6</v>
      </c>
      <c r="M373" s="163">
        <v>25</v>
      </c>
      <c r="N373" s="163">
        <f t="shared" ref="N373:N374" si="314">SUM(J373:M373)</f>
        <v>9901.3956666666636</v>
      </c>
      <c r="O373" s="192">
        <f t="shared" ref="O373:O374" si="315">+G373-N373</f>
        <v>61598.604333333336</v>
      </c>
    </row>
    <row r="374" spans="1:15" ht="36.75" customHeight="1" x14ac:dyDescent="0.2">
      <c r="A374" s="227">
        <v>285</v>
      </c>
      <c r="B374" s="229" t="s">
        <v>223</v>
      </c>
      <c r="C374" s="229" t="s">
        <v>304</v>
      </c>
      <c r="D374" s="99" t="s">
        <v>663</v>
      </c>
      <c r="E374" s="230" t="s">
        <v>300</v>
      </c>
      <c r="F374" s="230" t="s">
        <v>19</v>
      </c>
      <c r="G374" s="163">
        <v>80000</v>
      </c>
      <c r="H374" s="163">
        <v>0</v>
      </c>
      <c r="I374" s="163">
        <f t="shared" si="306"/>
        <v>80000</v>
      </c>
      <c r="J374" s="164">
        <f>IF(G374&gt;=Datos!$D$14,(Datos!$D$14*Datos!$C$14),IF(G374&lt;=Datos!$D$14,(G374*Datos!$C$14)))</f>
        <v>2296</v>
      </c>
      <c r="K374" s="165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7400.8606666666674</v>
      </c>
      <c r="L374" s="164">
        <f>IF(G374&gt;=Datos!$D$15,(Datos!$D$15*Datos!$C$15),IF(G374&lt;=Datos!$D$15,(G374*Datos!$C$15)))</f>
        <v>2432</v>
      </c>
      <c r="M374" s="163">
        <v>25</v>
      </c>
      <c r="N374" s="163">
        <f t="shared" si="314"/>
        <v>12153.860666666667</v>
      </c>
      <c r="O374" s="192">
        <f t="shared" si="315"/>
        <v>67846.139333333325</v>
      </c>
    </row>
    <row r="375" spans="1:15" ht="36.75" customHeight="1" x14ac:dyDescent="0.2">
      <c r="A375" s="227">
        <v>286</v>
      </c>
      <c r="B375" s="228" t="s">
        <v>233</v>
      </c>
      <c r="C375" s="229" t="s">
        <v>304</v>
      </c>
      <c r="D375" s="99" t="s">
        <v>671</v>
      </c>
      <c r="E375" s="230" t="s">
        <v>300</v>
      </c>
      <c r="F375" s="230" t="s">
        <v>19</v>
      </c>
      <c r="G375" s="139">
        <v>71500</v>
      </c>
      <c r="H375" s="163">
        <v>0</v>
      </c>
      <c r="I375" s="163">
        <f t="shared" si="306"/>
        <v>71500</v>
      </c>
      <c r="J375" s="164">
        <f>IF(G375&gt;=Datos!$D$14,(Datos!$D$14*Datos!$C$14),IF(G375&lt;=Datos!$D$14,(G375*Datos!$C$14)))</f>
        <v>2052.0500000000002</v>
      </c>
      <c r="K375" s="165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5650.745666666664</v>
      </c>
      <c r="L375" s="164">
        <f>IF(G375&gt;=Datos!$D$15,(Datos!$D$15*Datos!$C$15),IF(G375&lt;=Datos!$D$15,(G375*Datos!$C$15)))</f>
        <v>2173.6</v>
      </c>
      <c r="M375" s="163">
        <v>25</v>
      </c>
      <c r="N375" s="163">
        <f t="shared" si="307"/>
        <v>9901.3956666666636</v>
      </c>
      <c r="O375" s="192">
        <f t="shared" si="308"/>
        <v>61598.604333333336</v>
      </c>
    </row>
    <row r="376" spans="1:15" ht="36.75" customHeight="1" x14ac:dyDescent="0.2">
      <c r="A376" s="227">
        <v>287</v>
      </c>
      <c r="B376" s="229" t="s">
        <v>98</v>
      </c>
      <c r="C376" s="229" t="s">
        <v>304</v>
      </c>
      <c r="D376" s="99" t="s">
        <v>330</v>
      </c>
      <c r="E376" s="230" t="s">
        <v>300</v>
      </c>
      <c r="F376" s="230" t="s">
        <v>19</v>
      </c>
      <c r="G376" s="163">
        <v>66000</v>
      </c>
      <c r="H376" s="163">
        <v>0</v>
      </c>
      <c r="I376" s="163">
        <f t="shared" si="306"/>
        <v>66000</v>
      </c>
      <c r="J376" s="164">
        <f>IF(G376&gt;=Datos!$D$14,(Datos!$D$14*Datos!$C$14),IF(G376&lt;=Datos!$D$14,(G376*Datos!$C$14)))</f>
        <v>1894.2</v>
      </c>
      <c r="K376" s="165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4615.755666666666</v>
      </c>
      <c r="L376" s="164">
        <f>IF(G376&gt;=Datos!$D$15,(Datos!$D$15*Datos!$C$15),IF(G376&lt;=Datos!$D$15,(G376*Datos!$C$15)))</f>
        <v>2006.4</v>
      </c>
      <c r="M376" s="163">
        <v>25</v>
      </c>
      <c r="N376" s="163">
        <f t="shared" ref="N376" si="316">SUM(J376:M376)</f>
        <v>8541.3556666666664</v>
      </c>
      <c r="O376" s="192">
        <f t="shared" ref="O376" si="317">+G376-N376</f>
        <v>57458.64433333333</v>
      </c>
    </row>
    <row r="377" spans="1:15" ht="36.75" customHeight="1" x14ac:dyDescent="0.2">
      <c r="A377" s="227">
        <v>288</v>
      </c>
      <c r="B377" s="229" t="s">
        <v>161</v>
      </c>
      <c r="C377" s="229" t="s">
        <v>304</v>
      </c>
      <c r="D377" s="99" t="s">
        <v>671</v>
      </c>
      <c r="E377" s="230" t="s">
        <v>300</v>
      </c>
      <c r="F377" s="230" t="s">
        <v>19</v>
      </c>
      <c r="G377" s="163">
        <v>71500</v>
      </c>
      <c r="H377" s="163">
        <v>0</v>
      </c>
      <c r="I377" s="163">
        <f t="shared" si="306"/>
        <v>71500</v>
      </c>
      <c r="J377" s="164">
        <f>IF(G377&gt;=Datos!$D$14,(Datos!$D$14*Datos!$C$14),IF(G377&lt;=Datos!$D$14,(G377*Datos!$C$14)))</f>
        <v>2052.0500000000002</v>
      </c>
      <c r="K377" s="165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5650.745666666664</v>
      </c>
      <c r="L377" s="164">
        <f>IF(G377&gt;=Datos!$D$15,(Datos!$D$15*Datos!$C$15),IF(G377&lt;=Datos!$D$15,(G377*Datos!$C$15)))</f>
        <v>2173.6</v>
      </c>
      <c r="M377" s="163">
        <v>25</v>
      </c>
      <c r="N377" s="163">
        <f t="shared" ref="N377" si="318">SUM(J377:M377)</f>
        <v>9901.3956666666636</v>
      </c>
      <c r="O377" s="192">
        <f t="shared" ref="O377" si="319">+G377-N377</f>
        <v>61598.604333333336</v>
      </c>
    </row>
    <row r="378" spans="1:15" ht="36.75" customHeight="1" x14ac:dyDescent="0.2">
      <c r="A378" s="227">
        <v>289</v>
      </c>
      <c r="B378" s="229" t="s">
        <v>649</v>
      </c>
      <c r="C378" s="229" t="s">
        <v>304</v>
      </c>
      <c r="D378" s="99" t="s">
        <v>672</v>
      </c>
      <c r="E378" s="230" t="s">
        <v>300</v>
      </c>
      <c r="F378" s="230" t="s">
        <v>19</v>
      </c>
      <c r="G378" s="163">
        <v>71500</v>
      </c>
      <c r="H378" s="163">
        <v>0</v>
      </c>
      <c r="I378" s="163">
        <f t="shared" si="306"/>
        <v>71500</v>
      </c>
      <c r="J378" s="164">
        <f>IF(G378&gt;=Datos!$D$14,(Datos!$D$14*Datos!$C$14),IF(G378&lt;=Datos!$D$14,(G378*Datos!$C$14)))</f>
        <v>2052.0500000000002</v>
      </c>
      <c r="K378" s="165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5650.745666666664</v>
      </c>
      <c r="L378" s="164">
        <f>IF(G378&gt;=Datos!$D$15,(Datos!$D$15*Datos!$C$15),IF(G378&lt;=Datos!$D$15,(G378*Datos!$C$15)))</f>
        <v>2173.6</v>
      </c>
      <c r="M378" s="163">
        <v>25</v>
      </c>
      <c r="N378" s="163">
        <f t="shared" ref="N378:N383" si="320">SUM(J378:M378)</f>
        <v>9901.3956666666636</v>
      </c>
      <c r="O378" s="192">
        <f t="shared" ref="O378:O383" si="321">+G378-N378</f>
        <v>61598.604333333336</v>
      </c>
    </row>
    <row r="379" spans="1:15" ht="36.75" customHeight="1" x14ac:dyDescent="0.2">
      <c r="A379" s="227">
        <v>290</v>
      </c>
      <c r="B379" s="229" t="s">
        <v>183</v>
      </c>
      <c r="C379" s="229" t="s">
        <v>304</v>
      </c>
      <c r="D379" s="99" t="s">
        <v>663</v>
      </c>
      <c r="E379" s="230" t="s">
        <v>300</v>
      </c>
      <c r="F379" s="230" t="s">
        <v>19</v>
      </c>
      <c r="G379" s="163">
        <v>80000</v>
      </c>
      <c r="H379" s="163">
        <v>0</v>
      </c>
      <c r="I379" s="163">
        <f t="shared" si="306"/>
        <v>80000</v>
      </c>
      <c r="J379" s="164">
        <f>IF(G379&gt;=Datos!$D$14,(Datos!$D$14*Datos!$C$14),IF(G379&lt;=Datos!$D$14,(G379*Datos!$C$14)))</f>
        <v>2296</v>
      </c>
      <c r="K379" s="165">
        <v>6972</v>
      </c>
      <c r="L379" s="164">
        <f>IF(G379&gt;=Datos!$D$15,(Datos!$D$15*Datos!$C$15),IF(G379&lt;=Datos!$D$15,(G379*Datos!$C$15)))</f>
        <v>2432</v>
      </c>
      <c r="M379" s="163">
        <v>1740.46</v>
      </c>
      <c r="N379" s="163">
        <f t="shared" si="320"/>
        <v>13440.46</v>
      </c>
      <c r="O379" s="192">
        <f t="shared" si="321"/>
        <v>66559.540000000008</v>
      </c>
    </row>
    <row r="380" spans="1:15" ht="36.75" customHeight="1" x14ac:dyDescent="0.2">
      <c r="A380" s="227">
        <v>291</v>
      </c>
      <c r="B380" s="229" t="s">
        <v>179</v>
      </c>
      <c r="C380" s="229" t="s">
        <v>304</v>
      </c>
      <c r="D380" s="99" t="s">
        <v>664</v>
      </c>
      <c r="E380" s="230" t="s">
        <v>300</v>
      </c>
      <c r="F380" s="230" t="s">
        <v>19</v>
      </c>
      <c r="G380" s="163">
        <v>120000</v>
      </c>
      <c r="H380" s="163">
        <v>0</v>
      </c>
      <c r="I380" s="163">
        <f t="shared" si="306"/>
        <v>120000</v>
      </c>
      <c r="J380" s="164">
        <f>IF(G380&gt;=Datos!$D$14,(Datos!$D$14*Datos!$C$14),IF(G380&lt;=Datos!$D$14,(G380*Datos!$C$14)))</f>
        <v>3444</v>
      </c>
      <c r="K380" s="165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16809.860666666667</v>
      </c>
      <c r="L380" s="164">
        <f>IF(G380&gt;=Datos!$D$15,(Datos!$D$15*Datos!$C$15),IF(G380&lt;=Datos!$D$15,(G380*Datos!$C$15)))</f>
        <v>3648</v>
      </c>
      <c r="M380" s="163">
        <v>25</v>
      </c>
      <c r="N380" s="163">
        <f t="shared" si="320"/>
        <v>23926.860666666667</v>
      </c>
      <c r="O380" s="192">
        <f t="shared" si="321"/>
        <v>96073.139333333325</v>
      </c>
    </row>
    <row r="381" spans="1:15" ht="36.75" customHeight="1" x14ac:dyDescent="0.2">
      <c r="A381" s="227">
        <v>292</v>
      </c>
      <c r="B381" s="229" t="s">
        <v>66</v>
      </c>
      <c r="C381" s="229" t="s">
        <v>304</v>
      </c>
      <c r="D381" s="99" t="s">
        <v>671</v>
      </c>
      <c r="E381" s="230" t="s">
        <v>300</v>
      </c>
      <c r="F381" s="230" t="s">
        <v>19</v>
      </c>
      <c r="G381" s="163">
        <v>71500</v>
      </c>
      <c r="H381" s="163">
        <v>0</v>
      </c>
      <c r="I381" s="163">
        <f t="shared" si="306"/>
        <v>71500</v>
      </c>
      <c r="J381" s="164">
        <f>IF(G381&gt;=Datos!$D$14,(Datos!$D$14*Datos!$C$14),IF(G381&lt;=Datos!$D$14,(G381*Datos!$C$14)))</f>
        <v>2052.0500000000002</v>
      </c>
      <c r="K381" s="165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5650.745666666664</v>
      </c>
      <c r="L381" s="164">
        <f>IF(G381&gt;=Datos!$D$15,(Datos!$D$15*Datos!$C$15),IF(G381&lt;=Datos!$D$15,(G381*Datos!$C$15)))</f>
        <v>2173.6</v>
      </c>
      <c r="M381" s="163">
        <v>25</v>
      </c>
      <c r="N381" s="163">
        <f t="shared" si="320"/>
        <v>9901.3956666666636</v>
      </c>
      <c r="O381" s="192">
        <f t="shared" si="321"/>
        <v>61598.604333333336</v>
      </c>
    </row>
    <row r="382" spans="1:15" ht="36.75" customHeight="1" x14ac:dyDescent="0.2">
      <c r="A382" s="227">
        <v>293</v>
      </c>
      <c r="B382" s="229" t="s">
        <v>193</v>
      </c>
      <c r="C382" s="229" t="s">
        <v>304</v>
      </c>
      <c r="D382" s="99" t="s">
        <v>663</v>
      </c>
      <c r="E382" s="230" t="s">
        <v>300</v>
      </c>
      <c r="F382" s="230" t="s">
        <v>19</v>
      </c>
      <c r="G382" s="163">
        <v>80000</v>
      </c>
      <c r="H382" s="163">
        <v>0</v>
      </c>
      <c r="I382" s="163">
        <f t="shared" si="306"/>
        <v>80000</v>
      </c>
      <c r="J382" s="164">
        <f>IF(G382&gt;=Datos!$D$14,(Datos!$D$14*Datos!$C$14),IF(G382&lt;=Datos!$D$14,(G382*Datos!$C$14)))</f>
        <v>2296</v>
      </c>
      <c r="K382" s="165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7400.8606666666674</v>
      </c>
      <c r="L382" s="164">
        <f>IF(G382&gt;=Datos!$D$15,(Datos!$D$15*Datos!$C$15),IF(G382&lt;=Datos!$D$15,(G382*Datos!$C$15)))</f>
        <v>2432</v>
      </c>
      <c r="M382" s="163">
        <v>25</v>
      </c>
      <c r="N382" s="163">
        <f t="shared" si="320"/>
        <v>12153.860666666667</v>
      </c>
      <c r="O382" s="192">
        <f t="shared" si="321"/>
        <v>67846.139333333325</v>
      </c>
    </row>
    <row r="383" spans="1:15" ht="36.75" customHeight="1" x14ac:dyDescent="0.2">
      <c r="A383" s="227">
        <v>294</v>
      </c>
      <c r="B383" s="229" t="s">
        <v>111</v>
      </c>
      <c r="C383" s="229" t="s">
        <v>304</v>
      </c>
      <c r="D383" s="99" t="s">
        <v>308</v>
      </c>
      <c r="E383" s="230" t="s">
        <v>300</v>
      </c>
      <c r="F383" s="230" t="s">
        <v>19</v>
      </c>
      <c r="G383" s="163">
        <v>82769.83</v>
      </c>
      <c r="H383" s="163">
        <v>0</v>
      </c>
      <c r="I383" s="163">
        <f t="shared" si="306"/>
        <v>82769.83</v>
      </c>
      <c r="J383" s="164">
        <f>IF(G383&gt;=Datos!$D$14,(Datos!$D$14*Datos!$C$14),IF(G383&lt;=Datos!$D$14,(G383*Datos!$C$14)))</f>
        <v>2375.4941210000002</v>
      </c>
      <c r="K383" s="165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8052.39392841667</v>
      </c>
      <c r="L383" s="164">
        <f>IF(G383&gt;=Datos!$D$15,(Datos!$D$15*Datos!$C$15),IF(G383&lt;=Datos!$D$15,(G383*Datos!$C$15)))</f>
        <v>2516.2028319999999</v>
      </c>
      <c r="M383" s="163">
        <v>25</v>
      </c>
      <c r="N383" s="163">
        <f t="shared" si="320"/>
        <v>12969.090881416669</v>
      </c>
      <c r="O383" s="192">
        <f t="shared" si="321"/>
        <v>69800.739118583326</v>
      </c>
    </row>
    <row r="384" spans="1:15" ht="36.75" customHeight="1" x14ac:dyDescent="0.2">
      <c r="A384" s="227">
        <v>295</v>
      </c>
      <c r="B384" s="229" t="s">
        <v>1075</v>
      </c>
      <c r="C384" s="229" t="s">
        <v>304</v>
      </c>
      <c r="D384" s="99" t="s">
        <v>671</v>
      </c>
      <c r="E384" s="230" t="s">
        <v>300</v>
      </c>
      <c r="F384" s="230" t="s">
        <v>19</v>
      </c>
      <c r="G384" s="163">
        <v>60000</v>
      </c>
      <c r="H384" s="163">
        <v>0</v>
      </c>
      <c r="I384" s="163">
        <f t="shared" ref="I384" si="322">SUM(G384:H384)</f>
        <v>60000</v>
      </c>
      <c r="J384" s="164">
        <f>IF(G384&gt;=Datos!$D$14,(Datos!$D$14*Datos!$C$14),IF(G384&lt;=Datos!$D$14,(G384*Datos!$C$14)))</f>
        <v>1722</v>
      </c>
      <c r="K384" s="165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3486.6756666666661</v>
      </c>
      <c r="L384" s="164">
        <f>IF(G384&gt;=Datos!$D$15,(Datos!$D$15*Datos!$C$15),IF(G384&lt;=Datos!$D$15,(G384*Datos!$C$15)))</f>
        <v>1824</v>
      </c>
      <c r="M384" s="163">
        <v>26</v>
      </c>
      <c r="N384" s="163">
        <f t="shared" ref="N384" si="323">SUM(J384:M384)</f>
        <v>7058.6756666666661</v>
      </c>
      <c r="O384" s="192">
        <f t="shared" ref="O384" si="324">+G384-N384</f>
        <v>52941.324333333338</v>
      </c>
    </row>
    <row r="385" spans="1:15" s="236" customFormat="1" ht="36.75" customHeight="1" x14ac:dyDescent="0.2">
      <c r="A385" s="276" t="s">
        <v>483</v>
      </c>
      <c r="B385" s="277"/>
      <c r="C385" s="234">
        <v>17</v>
      </c>
      <c r="D385" s="234"/>
      <c r="E385" s="235"/>
      <c r="F385" s="167"/>
      <c r="G385" s="168">
        <f>SUM(G368:G384)</f>
        <v>1232098.58</v>
      </c>
      <c r="H385" s="168">
        <f t="shared" ref="H385:O385" si="325">SUM(H368:H384)</f>
        <v>0</v>
      </c>
      <c r="I385" s="168">
        <f t="shared" si="325"/>
        <v>1232098.58</v>
      </c>
      <c r="J385" s="168">
        <f t="shared" si="325"/>
        <v>35361.229245999995</v>
      </c>
      <c r="K385" s="168">
        <f t="shared" si="325"/>
        <v>102835.67598049997</v>
      </c>
      <c r="L385" s="168">
        <f t="shared" si="325"/>
        <v>37455.796832</v>
      </c>
      <c r="M385" s="168">
        <f t="shared" si="325"/>
        <v>2141.46</v>
      </c>
      <c r="N385" s="168">
        <f t="shared" si="325"/>
        <v>177794.16205850002</v>
      </c>
      <c r="O385" s="168">
        <f t="shared" si="325"/>
        <v>1054304.4179415002</v>
      </c>
    </row>
    <row r="386" spans="1:15" ht="36.75" customHeight="1" x14ac:dyDescent="0.2">
      <c r="A386" s="276" t="s">
        <v>737</v>
      </c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8"/>
    </row>
    <row r="387" spans="1:15" ht="36.75" customHeight="1" x14ac:dyDescent="0.2">
      <c r="A387" s="227">
        <v>296</v>
      </c>
      <c r="B387" s="229" t="s">
        <v>142</v>
      </c>
      <c r="C387" s="229" t="s">
        <v>306</v>
      </c>
      <c r="D387" s="229" t="s">
        <v>480</v>
      </c>
      <c r="E387" s="230" t="s">
        <v>300</v>
      </c>
      <c r="F387" s="230" t="s">
        <v>19</v>
      </c>
      <c r="G387" s="163">
        <v>35000</v>
      </c>
      <c r="H387" s="163">
        <v>0</v>
      </c>
      <c r="I387" s="163">
        <f t="shared" ref="I387:I403" si="326">SUM(G387:H387)</f>
        <v>35000</v>
      </c>
      <c r="J387" s="164">
        <f>IF(G387&gt;=Datos!$D$14,(Datos!$D$14*Datos!$C$14),IF(G387&lt;=Datos!$D$14,(G387*Datos!$C$14)))</f>
        <v>1004.5</v>
      </c>
      <c r="K387" s="165" t="str">
        <f>IF((G387-J387-L387)&lt;=Datos!$G$7,"0",IF((G387-J387-L387)&lt;=Datos!$G$8,((G387-J387-L387)-Datos!$F$8)*Datos!$I$6,IF((G387-J387-L387)&lt;=Datos!$G$9,Datos!$I$8+((G387-J387-L387)-Datos!$F$9)*Datos!$J$6,IF((G387-J387-L387)&gt;=Datos!$F$10,(Datos!$I$8+Datos!$J$8)+((G387-J387-L387)-Datos!$F$10)*Datos!$K$6))))</f>
        <v>0</v>
      </c>
      <c r="L387" s="164">
        <f>IF(G387&gt;=Datos!$D$15,(Datos!$D$15*Datos!$C$15),IF(G387&lt;=Datos!$D$15,(G387*Datos!$C$15)))</f>
        <v>1064</v>
      </c>
      <c r="M387" s="163">
        <v>2740.46</v>
      </c>
      <c r="N387" s="163">
        <f t="shared" ref="N387:N390" si="327">SUM(J387:M387)</f>
        <v>4808.96</v>
      </c>
      <c r="O387" s="192">
        <f t="shared" ref="O387:O390" si="328">+G387-N387</f>
        <v>30191.040000000001</v>
      </c>
    </row>
    <row r="388" spans="1:15" ht="36.75" customHeight="1" x14ac:dyDescent="0.2">
      <c r="A388" s="227">
        <v>297</v>
      </c>
      <c r="B388" s="229" t="s">
        <v>89</v>
      </c>
      <c r="C388" s="229" t="s">
        <v>306</v>
      </c>
      <c r="D388" s="229" t="s">
        <v>651</v>
      </c>
      <c r="E388" s="230" t="s">
        <v>300</v>
      </c>
      <c r="F388" s="230" t="s">
        <v>19</v>
      </c>
      <c r="G388" s="163">
        <v>66000</v>
      </c>
      <c r="H388" s="163">
        <v>0</v>
      </c>
      <c r="I388" s="163">
        <f t="shared" si="326"/>
        <v>66000</v>
      </c>
      <c r="J388" s="164">
        <f>IF(G388&gt;=Datos!$D$14,(Datos!$D$14*Datos!$C$14),IF(G388&lt;=Datos!$D$14,(G388*Datos!$C$14)))</f>
        <v>1894.2</v>
      </c>
      <c r="K388" s="165">
        <v>4272.66</v>
      </c>
      <c r="L388" s="164">
        <f>IF(G388&gt;=Datos!$D$15,(Datos!$D$15*Datos!$C$15),IF(G388&lt;=Datos!$D$15,(G388*Datos!$C$15)))</f>
        <v>2006.4</v>
      </c>
      <c r="M388" s="163">
        <v>1740.46</v>
      </c>
      <c r="N388" s="163">
        <f t="shared" si="327"/>
        <v>9913.7200000000012</v>
      </c>
      <c r="O388" s="192">
        <f t="shared" si="328"/>
        <v>56086.28</v>
      </c>
    </row>
    <row r="389" spans="1:15" ht="36.75" customHeight="1" x14ac:dyDescent="0.2">
      <c r="A389" s="227">
        <v>298</v>
      </c>
      <c r="B389" s="229" t="s">
        <v>82</v>
      </c>
      <c r="C389" s="229" t="s">
        <v>306</v>
      </c>
      <c r="D389" s="229" t="s">
        <v>838</v>
      </c>
      <c r="E389" s="230" t="s">
        <v>300</v>
      </c>
      <c r="F389" s="230" t="s">
        <v>19</v>
      </c>
      <c r="G389" s="163">
        <v>66000</v>
      </c>
      <c r="H389" s="163">
        <v>0</v>
      </c>
      <c r="I389" s="163">
        <f t="shared" si="326"/>
        <v>66000</v>
      </c>
      <c r="J389" s="164">
        <f>IF(G389&gt;=Datos!$D$14,(Datos!$D$14*Datos!$C$14),IF(G389&lt;=Datos!$D$14,(G389*Datos!$C$14)))</f>
        <v>1894.2</v>
      </c>
      <c r="K389" s="165">
        <v>4272.66</v>
      </c>
      <c r="L389" s="164">
        <f>IF(G389&gt;=Datos!$D$15,(Datos!$D$15*Datos!$C$15),IF(G389&lt;=Datos!$D$15,(G389*Datos!$C$15)))</f>
        <v>2006.4</v>
      </c>
      <c r="M389" s="163">
        <v>1740.46</v>
      </c>
      <c r="N389" s="163">
        <f t="shared" si="327"/>
        <v>9913.7200000000012</v>
      </c>
      <c r="O389" s="192">
        <f t="shared" si="328"/>
        <v>56086.28</v>
      </c>
    </row>
    <row r="390" spans="1:15" ht="36.75" customHeight="1" x14ac:dyDescent="0.2">
      <c r="A390" s="227">
        <v>299</v>
      </c>
      <c r="B390" s="229" t="s">
        <v>210</v>
      </c>
      <c r="C390" s="229" t="s">
        <v>306</v>
      </c>
      <c r="D390" s="229" t="s">
        <v>893</v>
      </c>
      <c r="E390" s="230" t="s">
        <v>300</v>
      </c>
      <c r="F390" s="230" t="s">
        <v>19</v>
      </c>
      <c r="G390" s="163">
        <v>66000</v>
      </c>
      <c r="H390" s="163">
        <v>0</v>
      </c>
      <c r="I390" s="163">
        <f t="shared" si="326"/>
        <v>66000</v>
      </c>
      <c r="J390" s="164">
        <f>IF(G390&gt;=Datos!$D$14,(Datos!$D$14*Datos!$C$14),IF(G390&lt;=Datos!$D$14,(G390*Datos!$C$14)))</f>
        <v>1894.2</v>
      </c>
      <c r="K390" s="165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4615.755666666666</v>
      </c>
      <c r="L390" s="164">
        <f>IF(G390&gt;=Datos!$D$15,(Datos!$D$15*Datos!$C$15),IF(G390&lt;=Datos!$D$15,(G390*Datos!$C$15)))</f>
        <v>2006.4</v>
      </c>
      <c r="M390" s="163">
        <v>25</v>
      </c>
      <c r="N390" s="163">
        <f t="shared" si="327"/>
        <v>8541.3556666666664</v>
      </c>
      <c r="O390" s="192">
        <f t="shared" si="328"/>
        <v>57458.64433333333</v>
      </c>
    </row>
    <row r="391" spans="1:15" ht="36.75" customHeight="1" x14ac:dyDescent="0.2">
      <c r="A391" s="227">
        <v>300</v>
      </c>
      <c r="B391" s="229" t="s">
        <v>171</v>
      </c>
      <c r="C391" s="229" t="s">
        <v>306</v>
      </c>
      <c r="D391" s="229" t="s">
        <v>308</v>
      </c>
      <c r="E391" s="230" t="s">
        <v>300</v>
      </c>
      <c r="F391" s="230" t="s">
        <v>19</v>
      </c>
      <c r="G391" s="163">
        <v>66000</v>
      </c>
      <c r="H391" s="163">
        <v>0</v>
      </c>
      <c r="I391" s="163">
        <f t="shared" si="326"/>
        <v>66000</v>
      </c>
      <c r="J391" s="164">
        <f>IF(G391&gt;=Datos!$D$14,(Datos!$D$14*Datos!$C$14),IF(G391&lt;=Datos!$D$14,(G391*Datos!$C$14)))</f>
        <v>1894.2</v>
      </c>
      <c r="K391" s="165">
        <v>3929.57</v>
      </c>
      <c r="L391" s="164">
        <f>IF(G391&gt;=Datos!$D$15,(Datos!$D$15*Datos!$C$15),IF(G391&lt;=Datos!$D$15,(G391*Datos!$C$15)))</f>
        <v>2006.4</v>
      </c>
      <c r="M391" s="163">
        <v>3455.92</v>
      </c>
      <c r="N391" s="163">
        <f t="shared" ref="N391:N394" si="329">SUM(J391:M391)</f>
        <v>11286.09</v>
      </c>
      <c r="O391" s="192">
        <f t="shared" ref="O391:O394" si="330">+G391-N391</f>
        <v>54713.91</v>
      </c>
    </row>
    <row r="392" spans="1:15" ht="36.75" customHeight="1" x14ac:dyDescent="0.2">
      <c r="A392" s="227">
        <v>301</v>
      </c>
      <c r="B392" s="229" t="s">
        <v>556</v>
      </c>
      <c r="C392" s="229" t="s">
        <v>306</v>
      </c>
      <c r="D392" s="229" t="s">
        <v>480</v>
      </c>
      <c r="E392" s="230" t="s">
        <v>300</v>
      </c>
      <c r="F392" s="230" t="s">
        <v>301</v>
      </c>
      <c r="G392" s="163">
        <v>35000</v>
      </c>
      <c r="H392" s="163">
        <v>0</v>
      </c>
      <c r="I392" s="163">
        <f t="shared" si="326"/>
        <v>35000</v>
      </c>
      <c r="J392" s="164">
        <f>IF(G392&gt;=Datos!$D$14,(Datos!$D$14*Datos!$C$14),IF(G392&lt;=Datos!$D$14,(G392*Datos!$C$14)))</f>
        <v>1004.5</v>
      </c>
      <c r="K392" s="165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64">
        <f>IF(G392&gt;=Datos!$D$15,(Datos!$D$15*Datos!$C$15),IF(G392&lt;=Datos!$D$15,(G392*Datos!$C$15)))</f>
        <v>1064</v>
      </c>
      <c r="M392" s="163">
        <v>25</v>
      </c>
      <c r="N392" s="163">
        <f t="shared" si="329"/>
        <v>2093.5</v>
      </c>
      <c r="O392" s="192">
        <f t="shared" si="330"/>
        <v>32906.5</v>
      </c>
    </row>
    <row r="393" spans="1:15" ht="36.75" customHeight="1" x14ac:dyDescent="0.2">
      <c r="A393" s="227">
        <v>302</v>
      </c>
      <c r="B393" s="229" t="s">
        <v>143</v>
      </c>
      <c r="C393" s="229" t="s">
        <v>306</v>
      </c>
      <c r="D393" s="138" t="s">
        <v>838</v>
      </c>
      <c r="E393" s="230" t="s">
        <v>300</v>
      </c>
      <c r="F393" s="230" t="s">
        <v>19</v>
      </c>
      <c r="G393" s="163">
        <v>66000</v>
      </c>
      <c r="H393" s="163">
        <v>0</v>
      </c>
      <c r="I393" s="163">
        <f t="shared" si="326"/>
        <v>66000</v>
      </c>
      <c r="J393" s="164">
        <f>IF(G393&gt;=Datos!$D$14,(Datos!$D$14*Datos!$C$14),IF(G393&lt;=Datos!$D$14,(G393*Datos!$C$14)))</f>
        <v>1894.2</v>
      </c>
      <c r="K393" s="165">
        <v>4272.66</v>
      </c>
      <c r="L393" s="164">
        <f>IF(G393&gt;=Datos!$D$15,(Datos!$D$15*Datos!$C$15),IF(G393&lt;=Datos!$D$15,(G393*Datos!$C$15)))</f>
        <v>2006.4</v>
      </c>
      <c r="M393" s="163">
        <v>3740.46</v>
      </c>
      <c r="N393" s="163">
        <f t="shared" si="329"/>
        <v>11913.720000000001</v>
      </c>
      <c r="O393" s="192">
        <f t="shared" si="330"/>
        <v>54086.28</v>
      </c>
    </row>
    <row r="394" spans="1:15" ht="36.75" customHeight="1" x14ac:dyDescent="0.2">
      <c r="A394" s="227">
        <v>303</v>
      </c>
      <c r="B394" s="229" t="s">
        <v>315</v>
      </c>
      <c r="C394" s="229" t="s">
        <v>306</v>
      </c>
      <c r="D394" s="99" t="s">
        <v>650</v>
      </c>
      <c r="E394" s="230" t="s">
        <v>300</v>
      </c>
      <c r="F394" s="230" t="s">
        <v>19</v>
      </c>
      <c r="G394" s="163">
        <v>66000</v>
      </c>
      <c r="H394" s="163">
        <v>0</v>
      </c>
      <c r="I394" s="163">
        <f t="shared" si="326"/>
        <v>66000</v>
      </c>
      <c r="J394" s="164">
        <f>IF(G394&gt;=Datos!$D$14,(Datos!$D$14*Datos!$C$14),IF(G394&lt;=Datos!$D$14,(G394*Datos!$C$14)))</f>
        <v>1894.2</v>
      </c>
      <c r="K394" s="165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4615.755666666666</v>
      </c>
      <c r="L394" s="164">
        <f>IF(G394&gt;=Datos!$D$15,(Datos!$D$15*Datos!$C$15),IF(G394&lt;=Datos!$D$15,(G394*Datos!$C$15)))</f>
        <v>2006.4</v>
      </c>
      <c r="M394" s="163">
        <v>9582.74</v>
      </c>
      <c r="N394" s="163">
        <f t="shared" si="329"/>
        <v>18099.095666666668</v>
      </c>
      <c r="O394" s="192">
        <f t="shared" si="330"/>
        <v>47900.904333333332</v>
      </c>
    </row>
    <row r="395" spans="1:15" ht="36.75" customHeight="1" x14ac:dyDescent="0.2">
      <c r="A395" s="227">
        <v>304</v>
      </c>
      <c r="B395" s="229" t="s">
        <v>124</v>
      </c>
      <c r="C395" s="229" t="s">
        <v>306</v>
      </c>
      <c r="D395" s="229" t="s">
        <v>480</v>
      </c>
      <c r="E395" s="230" t="s">
        <v>300</v>
      </c>
      <c r="F395" s="230" t="s">
        <v>19</v>
      </c>
      <c r="G395" s="163">
        <v>35000</v>
      </c>
      <c r="H395" s="163">
        <v>0</v>
      </c>
      <c r="I395" s="163">
        <f t="shared" si="326"/>
        <v>35000</v>
      </c>
      <c r="J395" s="164">
        <f>IF(G395&gt;=Datos!$D$14,(Datos!$D$14*Datos!$C$14),IF(G395&lt;=Datos!$D$14,(G395*Datos!$C$14)))</f>
        <v>1004.5</v>
      </c>
      <c r="K395" s="165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64">
        <f>IF(G395&gt;=Datos!$D$15,(Datos!$D$15*Datos!$C$15),IF(G395&lt;=Datos!$D$15,(G395*Datos!$C$15)))</f>
        <v>1064</v>
      </c>
      <c r="M395" s="163">
        <v>25</v>
      </c>
      <c r="N395" s="163">
        <f t="shared" ref="N395:N400" si="331">SUM(J395:M395)</f>
        <v>2093.5</v>
      </c>
      <c r="O395" s="192">
        <f t="shared" ref="O395:O402" si="332">+G395-N395</f>
        <v>32906.5</v>
      </c>
    </row>
    <row r="396" spans="1:15" ht="36.75" customHeight="1" x14ac:dyDescent="0.2">
      <c r="A396" s="227">
        <v>305</v>
      </c>
      <c r="B396" s="229" t="s">
        <v>914</v>
      </c>
      <c r="C396" s="229" t="s">
        <v>306</v>
      </c>
      <c r="D396" s="138" t="s">
        <v>664</v>
      </c>
      <c r="E396" s="230" t="s">
        <v>300</v>
      </c>
      <c r="F396" s="230" t="s">
        <v>19</v>
      </c>
      <c r="G396" s="163">
        <v>68250</v>
      </c>
      <c r="H396" s="163">
        <v>0</v>
      </c>
      <c r="I396" s="163">
        <f t="shared" si="326"/>
        <v>68250</v>
      </c>
      <c r="J396" s="164">
        <f>IF(G396&gt;=Datos!$D$14,(Datos!$D$14*Datos!$C$14),IF(G396&lt;=Datos!$D$14,(G396*Datos!$C$14)))</f>
        <v>1958.7750000000001</v>
      </c>
      <c r="K396" s="165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5039.1606666666667</v>
      </c>
      <c r="L396" s="164">
        <f>IF(G396&gt;=Datos!$D$15,(Datos!$D$15*Datos!$C$15),IF(G396&lt;=Datos!$D$15,(G396*Datos!$C$15)))</f>
        <v>2074.8000000000002</v>
      </c>
      <c r="M396" s="163">
        <v>5025</v>
      </c>
      <c r="N396" s="163">
        <f t="shared" si="331"/>
        <v>14097.735666666667</v>
      </c>
      <c r="O396" s="192">
        <f t="shared" si="332"/>
        <v>54152.264333333333</v>
      </c>
    </row>
    <row r="397" spans="1:15" ht="36.75" customHeight="1" x14ac:dyDescent="0.2">
      <c r="A397" s="227">
        <v>306</v>
      </c>
      <c r="B397" s="229" t="s">
        <v>166</v>
      </c>
      <c r="C397" s="229" t="s">
        <v>306</v>
      </c>
      <c r="D397" s="138" t="s">
        <v>916</v>
      </c>
      <c r="E397" s="230" t="s">
        <v>300</v>
      </c>
      <c r="F397" s="230" t="s">
        <v>19</v>
      </c>
      <c r="G397" s="163">
        <v>66000</v>
      </c>
      <c r="H397" s="163">
        <v>0</v>
      </c>
      <c r="I397" s="163">
        <f t="shared" si="326"/>
        <v>66000</v>
      </c>
      <c r="J397" s="164">
        <f>IF(G397&gt;=Datos!$D$14,(Datos!$D$14*Datos!$C$14),IF(G397&lt;=Datos!$D$14,(G397*Datos!$C$14)))</f>
        <v>1894.2</v>
      </c>
      <c r="K397" s="165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4615.755666666666</v>
      </c>
      <c r="L397" s="164">
        <f>IF(G397&gt;=Datos!$D$15,(Datos!$D$15*Datos!$C$15),IF(G397&lt;=Datos!$D$15,(G397*Datos!$C$15)))</f>
        <v>2006.4</v>
      </c>
      <c r="M397" s="163">
        <v>25</v>
      </c>
      <c r="N397" s="163">
        <f t="shared" si="331"/>
        <v>8541.3556666666664</v>
      </c>
      <c r="O397" s="192">
        <f t="shared" si="332"/>
        <v>57458.64433333333</v>
      </c>
    </row>
    <row r="398" spans="1:15" ht="36.75" customHeight="1" x14ac:dyDescent="0.2">
      <c r="A398" s="227">
        <v>307</v>
      </c>
      <c r="B398" s="229" t="s">
        <v>547</v>
      </c>
      <c r="C398" s="229" t="s">
        <v>306</v>
      </c>
      <c r="D398" s="229" t="s">
        <v>650</v>
      </c>
      <c r="E398" s="230" t="s">
        <v>300</v>
      </c>
      <c r="F398" s="230" t="s">
        <v>301</v>
      </c>
      <c r="G398" s="163">
        <v>66000</v>
      </c>
      <c r="H398" s="163">
        <v>0</v>
      </c>
      <c r="I398" s="163">
        <f t="shared" si="326"/>
        <v>66000</v>
      </c>
      <c r="J398" s="164">
        <f>IF(G398&gt;=Datos!$D$14,(Datos!$D$14*Datos!$C$14),IF(G398&lt;=Datos!$D$14,(G398*Datos!$C$14)))</f>
        <v>1894.2</v>
      </c>
      <c r="K398" s="165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4615.755666666666</v>
      </c>
      <c r="L398" s="164">
        <f>IF(G398&gt;=Datos!$D$15,(Datos!$D$15*Datos!$C$15),IF(G398&lt;=Datos!$D$15,(G398*Datos!$C$15)))</f>
        <v>2006.4</v>
      </c>
      <c r="M398" s="163">
        <v>9388.7999999999993</v>
      </c>
      <c r="N398" s="163">
        <f t="shared" si="331"/>
        <v>17905.155666666666</v>
      </c>
      <c r="O398" s="192">
        <f t="shared" si="332"/>
        <v>48094.844333333334</v>
      </c>
    </row>
    <row r="399" spans="1:15" ht="36.75" customHeight="1" x14ac:dyDescent="0.2">
      <c r="A399" s="227">
        <v>308</v>
      </c>
      <c r="B399" s="229" t="s">
        <v>59</v>
      </c>
      <c r="C399" s="229" t="s">
        <v>306</v>
      </c>
      <c r="D399" s="138" t="s">
        <v>480</v>
      </c>
      <c r="E399" s="230" t="s">
        <v>300</v>
      </c>
      <c r="F399" s="230" t="s">
        <v>19</v>
      </c>
      <c r="G399" s="163">
        <v>35000</v>
      </c>
      <c r="H399" s="163">
        <v>0</v>
      </c>
      <c r="I399" s="163">
        <f t="shared" si="326"/>
        <v>35000</v>
      </c>
      <c r="J399" s="164">
        <f>IF(G399&gt;=Datos!$D$14,(Datos!$D$14*Datos!$C$14),IF(G399&lt;=Datos!$D$14,(G399*Datos!$C$14)))</f>
        <v>1004.5</v>
      </c>
      <c r="K399" s="165" t="str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0</v>
      </c>
      <c r="L399" s="164">
        <f>IF(G399&gt;=Datos!$D$15,(Datos!$D$15*Datos!$C$15),IF(G399&lt;=Datos!$D$15,(G399*Datos!$C$15)))</f>
        <v>1064</v>
      </c>
      <c r="M399" s="163">
        <v>1025</v>
      </c>
      <c r="N399" s="163">
        <f t="shared" si="331"/>
        <v>3093.5</v>
      </c>
      <c r="O399" s="192">
        <f t="shared" si="332"/>
        <v>31906.5</v>
      </c>
    </row>
    <row r="400" spans="1:15" ht="36.75" customHeight="1" x14ac:dyDescent="0.2">
      <c r="A400" s="227">
        <v>309</v>
      </c>
      <c r="B400" s="229" t="s">
        <v>113</v>
      </c>
      <c r="C400" s="229" t="s">
        <v>306</v>
      </c>
      <c r="D400" s="138" t="s">
        <v>480</v>
      </c>
      <c r="E400" s="230" t="s">
        <v>300</v>
      </c>
      <c r="F400" s="230" t="s">
        <v>19</v>
      </c>
      <c r="G400" s="163">
        <v>35000</v>
      </c>
      <c r="H400" s="163">
        <v>0</v>
      </c>
      <c r="I400" s="163">
        <f t="shared" si="326"/>
        <v>35000</v>
      </c>
      <c r="J400" s="164">
        <f>IF(G400&gt;=Datos!$D$14,(Datos!$D$14*Datos!$C$14),IF(G400&lt;=Datos!$D$14,(G400*Datos!$C$14)))</f>
        <v>1004.5</v>
      </c>
      <c r="K400" s="165" t="str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0</v>
      </c>
      <c r="L400" s="164">
        <f>IF(G400&gt;=Datos!$D$15,(Datos!$D$15*Datos!$C$15),IF(G400&lt;=Datos!$D$15,(G400*Datos!$C$15)))</f>
        <v>1064</v>
      </c>
      <c r="M400" s="163">
        <v>25</v>
      </c>
      <c r="N400" s="163">
        <f t="shared" si="331"/>
        <v>2093.5</v>
      </c>
      <c r="O400" s="192">
        <f t="shared" si="332"/>
        <v>32906.5</v>
      </c>
    </row>
    <row r="401" spans="1:16" ht="36.75" customHeight="1" x14ac:dyDescent="0.2">
      <c r="A401" s="227">
        <v>310</v>
      </c>
      <c r="B401" s="249" t="s">
        <v>915</v>
      </c>
      <c r="C401" s="229" t="s">
        <v>306</v>
      </c>
      <c r="D401" s="138" t="s">
        <v>480</v>
      </c>
      <c r="E401" s="230" t="s">
        <v>300</v>
      </c>
      <c r="F401" s="230" t="s">
        <v>301</v>
      </c>
      <c r="G401" s="163">
        <v>35000</v>
      </c>
      <c r="H401" s="163">
        <v>0</v>
      </c>
      <c r="I401" s="163">
        <f t="shared" si="326"/>
        <v>35000</v>
      </c>
      <c r="J401" s="164">
        <f>IF(G401&gt;=Datos!$D$14,(Datos!$D$14*Datos!$C$14),IF(G401&lt;=Datos!$D$14,(G401*Datos!$C$14)))</f>
        <v>1004.5</v>
      </c>
      <c r="K401" s="165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164">
        <f>IF(G401&gt;=Datos!$D$15,(Datos!$D$15*Datos!$C$15),IF(G401&lt;=Datos!$D$15,(G401*Datos!$C$15)))</f>
        <v>1064</v>
      </c>
      <c r="M401" s="163">
        <v>25</v>
      </c>
      <c r="N401" s="163">
        <f>SUM(J401:M401)</f>
        <v>2093.5</v>
      </c>
      <c r="O401" s="192">
        <f t="shared" si="332"/>
        <v>32906.5</v>
      </c>
    </row>
    <row r="402" spans="1:16" ht="36.75" customHeight="1" x14ac:dyDescent="0.2">
      <c r="A402" s="227">
        <v>311</v>
      </c>
      <c r="B402" s="229" t="s">
        <v>50</v>
      </c>
      <c r="C402" s="229" t="s">
        <v>306</v>
      </c>
      <c r="D402" s="229" t="s">
        <v>916</v>
      </c>
      <c r="E402" s="230" t="s">
        <v>300</v>
      </c>
      <c r="F402" s="230" t="s">
        <v>19</v>
      </c>
      <c r="G402" s="163">
        <v>66000</v>
      </c>
      <c r="H402" s="163">
        <v>0</v>
      </c>
      <c r="I402" s="163">
        <f t="shared" si="326"/>
        <v>66000</v>
      </c>
      <c r="J402" s="164">
        <f>IF(G402&gt;=Datos!$D$14,(Datos!$D$14*Datos!$C$14),IF(G402&lt;=Datos!$D$14,(G402*Datos!$C$14)))</f>
        <v>1894.2</v>
      </c>
      <c r="K402" s="165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4615.755666666666</v>
      </c>
      <c r="L402" s="164">
        <f>IF(G402&gt;=Datos!$D$15,(Datos!$D$15*Datos!$C$15),IF(G402&lt;=Datos!$D$15,(G402*Datos!$C$15)))</f>
        <v>2006.4</v>
      </c>
      <c r="M402" s="163">
        <v>25</v>
      </c>
      <c r="N402" s="163">
        <f t="shared" ref="N402" si="333">SUM(J402:M402)</f>
        <v>8541.3556666666664</v>
      </c>
      <c r="O402" s="192">
        <f t="shared" si="332"/>
        <v>57458.64433333333</v>
      </c>
    </row>
    <row r="403" spans="1:16" ht="36.75" customHeight="1" x14ac:dyDescent="0.2">
      <c r="A403" s="227">
        <v>312</v>
      </c>
      <c r="B403" s="229" t="s">
        <v>116</v>
      </c>
      <c r="C403" s="229" t="s">
        <v>306</v>
      </c>
      <c r="D403" s="229" t="s">
        <v>650</v>
      </c>
      <c r="E403" s="230" t="s">
        <v>300</v>
      </c>
      <c r="F403" s="230" t="s">
        <v>19</v>
      </c>
      <c r="G403" s="163">
        <v>66000</v>
      </c>
      <c r="H403" s="163">
        <v>0</v>
      </c>
      <c r="I403" s="163">
        <f t="shared" si="326"/>
        <v>66000</v>
      </c>
      <c r="J403" s="164">
        <f>IF(G403&gt;=Datos!$D$14,(Datos!$D$14*Datos!$C$14),IF(G403&lt;=Datos!$D$14,(G403*Datos!$C$14)))</f>
        <v>1894.2</v>
      </c>
      <c r="K403" s="165">
        <v>4272.66</v>
      </c>
      <c r="L403" s="164">
        <f>IF(G403&gt;=Datos!$D$15,(Datos!$D$15*Datos!$C$15),IF(G403&lt;=Datos!$D$15,(G403*Datos!$C$15)))</f>
        <v>2006.4</v>
      </c>
      <c r="M403" s="163">
        <v>1740.46</v>
      </c>
      <c r="N403" s="163">
        <f t="shared" ref="N403" si="334">SUM(J403:M403)</f>
        <v>9913.7200000000012</v>
      </c>
      <c r="O403" s="192">
        <f t="shared" ref="O403" si="335">+G403-N403</f>
        <v>56086.28</v>
      </c>
    </row>
    <row r="404" spans="1:16" s="236" customFormat="1" ht="36.75" customHeight="1" x14ac:dyDescent="0.2">
      <c r="A404" s="276" t="s">
        <v>483</v>
      </c>
      <c r="B404" s="277"/>
      <c r="C404" s="234">
        <v>17</v>
      </c>
      <c r="D404" s="234"/>
      <c r="E404" s="235"/>
      <c r="F404" s="167"/>
      <c r="G404" s="168">
        <f>SUM(G387:G403)</f>
        <v>938250</v>
      </c>
      <c r="H404" s="168">
        <f t="shared" ref="H404:O404" si="336">SUM(H387:H403)</f>
        <v>0</v>
      </c>
      <c r="I404" s="168">
        <f t="shared" si="336"/>
        <v>938250</v>
      </c>
      <c r="J404" s="168">
        <f t="shared" si="336"/>
        <v>26927.775000000001</v>
      </c>
      <c r="K404" s="168">
        <f t="shared" si="336"/>
        <v>49138.14899999999</v>
      </c>
      <c r="L404" s="168">
        <f t="shared" si="336"/>
        <v>28522.800000000007</v>
      </c>
      <c r="M404" s="168">
        <f>SUM(M387:M403)</f>
        <v>40354.76</v>
      </c>
      <c r="N404" s="168">
        <f t="shared" si="336"/>
        <v>144943.484</v>
      </c>
      <c r="O404" s="168">
        <f t="shared" si="336"/>
        <v>793306.51600000006</v>
      </c>
      <c r="P404" s="226"/>
    </row>
    <row r="405" spans="1:16" ht="36.75" customHeight="1" x14ac:dyDescent="0.2">
      <c r="A405" s="276" t="s">
        <v>498</v>
      </c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8"/>
    </row>
    <row r="406" spans="1:16" ht="36.75" customHeight="1" x14ac:dyDescent="0.2">
      <c r="A406" s="227">
        <v>313</v>
      </c>
      <c r="B406" s="229" t="s">
        <v>209</v>
      </c>
      <c r="C406" s="229" t="s">
        <v>305</v>
      </c>
      <c r="D406" s="99" t="s">
        <v>478</v>
      </c>
      <c r="E406" s="230" t="s">
        <v>300</v>
      </c>
      <c r="F406" s="230" t="s">
        <v>19</v>
      </c>
      <c r="G406" s="163">
        <v>135000</v>
      </c>
      <c r="H406" s="163">
        <v>0</v>
      </c>
      <c r="I406" s="163">
        <f t="shared" ref="I406" si="337">SUM(G406:H406)</f>
        <v>135000</v>
      </c>
      <c r="J406" s="164">
        <f>IF(G406&gt;=Datos!$D$14,(Datos!$D$14*Datos!$C$14),IF(G406&lt;=Datos!$D$14,(G406*Datos!$C$14)))</f>
        <v>3874.5</v>
      </c>
      <c r="K406" s="165">
        <v>19909.38</v>
      </c>
      <c r="L406" s="164">
        <f>IF(G406&gt;=Datos!$D$15,(Datos!$D$15*Datos!$C$15),IF(G406&lt;=Datos!$D$15,(G406*Datos!$C$15)))</f>
        <v>4104</v>
      </c>
      <c r="M406" s="163">
        <v>1740.46</v>
      </c>
      <c r="N406" s="163">
        <f t="shared" ref="N406" si="338">SUM(J406:M406)</f>
        <v>29628.34</v>
      </c>
      <c r="O406" s="192">
        <f t="shared" ref="O406" si="339">+G406-N406</f>
        <v>105371.66</v>
      </c>
    </row>
    <row r="407" spans="1:16" s="236" customFormat="1" ht="36.75" customHeight="1" x14ac:dyDescent="0.2">
      <c r="A407" s="276" t="s">
        <v>483</v>
      </c>
      <c r="B407" s="277"/>
      <c r="C407" s="234">
        <v>1</v>
      </c>
      <c r="D407" s="234"/>
      <c r="E407" s="235"/>
      <c r="F407" s="167"/>
      <c r="G407" s="168">
        <f>SUM(G406)</f>
        <v>135000</v>
      </c>
      <c r="H407" s="168">
        <f t="shared" ref="H407:O407" si="340">SUM(H406)</f>
        <v>0</v>
      </c>
      <c r="I407" s="168">
        <f t="shared" si="340"/>
        <v>135000</v>
      </c>
      <c r="J407" s="168">
        <f t="shared" si="340"/>
        <v>3874.5</v>
      </c>
      <c r="K407" s="168">
        <f t="shared" si="340"/>
        <v>19909.38</v>
      </c>
      <c r="L407" s="168">
        <f t="shared" si="340"/>
        <v>4104</v>
      </c>
      <c r="M407" s="168">
        <f t="shared" si="340"/>
        <v>1740.46</v>
      </c>
      <c r="N407" s="168">
        <f t="shared" si="340"/>
        <v>29628.34</v>
      </c>
      <c r="O407" s="168">
        <f t="shared" si="340"/>
        <v>105371.66</v>
      </c>
      <c r="P407" s="226"/>
    </row>
    <row r="408" spans="1:16" ht="36.75" customHeight="1" x14ac:dyDescent="0.2">
      <c r="A408" s="276" t="s">
        <v>499</v>
      </c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8"/>
    </row>
    <row r="409" spans="1:16" ht="36.75" customHeight="1" x14ac:dyDescent="0.2">
      <c r="A409" s="227">
        <v>314</v>
      </c>
      <c r="B409" s="99" t="s">
        <v>652</v>
      </c>
      <c r="C409" s="229" t="s">
        <v>305</v>
      </c>
      <c r="D409" s="229" t="s">
        <v>480</v>
      </c>
      <c r="E409" s="230" t="s">
        <v>300</v>
      </c>
      <c r="F409" s="230" t="s">
        <v>19</v>
      </c>
      <c r="G409" s="163">
        <v>35000</v>
      </c>
      <c r="H409" s="163">
        <v>0</v>
      </c>
      <c r="I409" s="163">
        <f t="shared" ref="I409:I459" si="341">SUM(G409:H409)</f>
        <v>35000</v>
      </c>
      <c r="J409" s="164">
        <f>IF(G409&gt;=Datos!$D$14,(Datos!$D$14*Datos!$C$14),IF(G409&lt;=Datos!$D$14,(G409*Datos!$C$14)))</f>
        <v>1004.5</v>
      </c>
      <c r="K409" s="165" t="str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0</v>
      </c>
      <c r="L409" s="164">
        <f>IF(G409&gt;=Datos!$D$15,(Datos!$D$15*Datos!$C$15),IF(G409&lt;=Datos!$D$15,(G409*Datos!$C$15)))</f>
        <v>1064</v>
      </c>
      <c r="M409" s="163">
        <v>25</v>
      </c>
      <c r="N409" s="163">
        <f t="shared" ref="N409:N448" si="342">SUM(J409:M409)</f>
        <v>2093.5</v>
      </c>
      <c r="O409" s="192">
        <f t="shared" ref="O409:O459" si="343">+G409-N409</f>
        <v>32906.5</v>
      </c>
    </row>
    <row r="410" spans="1:16" ht="36.75" customHeight="1" x14ac:dyDescent="0.2">
      <c r="A410" s="227">
        <v>315</v>
      </c>
      <c r="B410" s="99" t="s">
        <v>653</v>
      </c>
      <c r="C410" s="229" t="s">
        <v>305</v>
      </c>
      <c r="D410" s="229" t="s">
        <v>480</v>
      </c>
      <c r="E410" s="230" t="s">
        <v>300</v>
      </c>
      <c r="F410" s="230" t="s">
        <v>19</v>
      </c>
      <c r="G410" s="163">
        <v>35000</v>
      </c>
      <c r="H410" s="163">
        <v>0</v>
      </c>
      <c r="I410" s="163">
        <f t="shared" si="341"/>
        <v>35000</v>
      </c>
      <c r="J410" s="164">
        <f>IF(G410&gt;=Datos!$D$14,(Datos!$D$14*Datos!$C$14),IF(G410&lt;=Datos!$D$14,(G410*Datos!$C$14)))</f>
        <v>1004.5</v>
      </c>
      <c r="K410" s="165" t="str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0</v>
      </c>
      <c r="L410" s="164">
        <f>IF(G410&gt;=Datos!$D$15,(Datos!$D$15*Datos!$C$15),IF(G410&lt;=Datos!$D$15,(G410*Datos!$C$15)))</f>
        <v>1064</v>
      </c>
      <c r="M410" s="163">
        <v>25</v>
      </c>
      <c r="N410" s="163">
        <f t="shared" si="342"/>
        <v>2093.5</v>
      </c>
      <c r="O410" s="192">
        <f t="shared" si="343"/>
        <v>32906.5</v>
      </c>
    </row>
    <row r="411" spans="1:16" ht="36.75" customHeight="1" x14ac:dyDescent="0.2">
      <c r="A411" s="227">
        <v>316</v>
      </c>
      <c r="B411" s="99" t="s">
        <v>654</v>
      </c>
      <c r="C411" s="229" t="s">
        <v>305</v>
      </c>
      <c r="D411" s="229" t="s">
        <v>480</v>
      </c>
      <c r="E411" s="230" t="s">
        <v>300</v>
      </c>
      <c r="F411" s="230" t="s">
        <v>19</v>
      </c>
      <c r="G411" s="163">
        <v>35000</v>
      </c>
      <c r="H411" s="163">
        <v>0</v>
      </c>
      <c r="I411" s="163">
        <f t="shared" si="341"/>
        <v>35000</v>
      </c>
      <c r="J411" s="164">
        <f>IF(G411&gt;=Datos!$D$14,(Datos!$D$14*Datos!$C$14),IF(G411&lt;=Datos!$D$14,(G411*Datos!$C$14)))</f>
        <v>1004.5</v>
      </c>
      <c r="K411" s="165" t="str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0</v>
      </c>
      <c r="L411" s="164">
        <f>IF(G411&gt;=Datos!$D$15,(Datos!$D$15*Datos!$C$15),IF(G411&lt;=Datos!$D$15,(G411*Datos!$C$15)))</f>
        <v>1064</v>
      </c>
      <c r="M411" s="163">
        <v>25</v>
      </c>
      <c r="N411" s="163">
        <f t="shared" si="342"/>
        <v>2093.5</v>
      </c>
      <c r="O411" s="192">
        <f t="shared" si="343"/>
        <v>32906.5</v>
      </c>
    </row>
    <row r="412" spans="1:16" ht="36.75" customHeight="1" x14ac:dyDescent="0.2">
      <c r="A412" s="227">
        <v>317</v>
      </c>
      <c r="B412" s="99" t="s">
        <v>655</v>
      </c>
      <c r="C412" s="229" t="s">
        <v>305</v>
      </c>
      <c r="D412" s="229" t="s">
        <v>308</v>
      </c>
      <c r="E412" s="230" t="s">
        <v>300</v>
      </c>
      <c r="F412" s="230" t="s">
        <v>19</v>
      </c>
      <c r="G412" s="163">
        <v>66000</v>
      </c>
      <c r="H412" s="163">
        <v>0</v>
      </c>
      <c r="I412" s="163">
        <f t="shared" si="341"/>
        <v>66000</v>
      </c>
      <c r="J412" s="164">
        <f>IF(G412&gt;=Datos!$D$14,(Datos!$D$14*Datos!$C$14),IF(G412&lt;=Datos!$D$14,(G412*Datos!$C$14)))</f>
        <v>1894.2</v>
      </c>
      <c r="K412" s="165">
        <v>4272.66</v>
      </c>
      <c r="L412" s="164">
        <f>IF(G412&gt;=Datos!$D$15,(Datos!$D$15*Datos!$C$15),IF(G412&lt;=Datos!$D$15,(G412*Datos!$C$15)))</f>
        <v>2006.4</v>
      </c>
      <c r="M412" s="163">
        <v>1740.46</v>
      </c>
      <c r="N412" s="163">
        <f t="shared" si="342"/>
        <v>9913.7200000000012</v>
      </c>
      <c r="O412" s="192">
        <f t="shared" si="343"/>
        <v>56086.28</v>
      </c>
    </row>
    <row r="413" spans="1:16" ht="36.75" customHeight="1" x14ac:dyDescent="0.2">
      <c r="A413" s="227">
        <v>318</v>
      </c>
      <c r="B413" s="99" t="s">
        <v>831</v>
      </c>
      <c r="C413" s="229" t="s">
        <v>305</v>
      </c>
      <c r="D413" s="229" t="s">
        <v>480</v>
      </c>
      <c r="E413" s="230" t="s">
        <v>300</v>
      </c>
      <c r="F413" s="230" t="s">
        <v>19</v>
      </c>
      <c r="G413" s="163">
        <v>35000</v>
      </c>
      <c r="H413" s="163">
        <v>0</v>
      </c>
      <c r="I413" s="163">
        <f t="shared" si="341"/>
        <v>35000</v>
      </c>
      <c r="J413" s="164">
        <f>IF(G413&gt;=Datos!$D$14,(Datos!$D$14*Datos!$C$14),IF(G413&lt;=Datos!$D$14,(G413*Datos!$C$14)))</f>
        <v>1004.5</v>
      </c>
      <c r="K413" s="165">
        <v>0</v>
      </c>
      <c r="L413" s="164">
        <f>IF(G413&gt;=Datos!$D$15,(Datos!$D$15*Datos!$C$15),IF(G413&lt;=Datos!$D$15,(G413*Datos!$C$15)))</f>
        <v>1064</v>
      </c>
      <c r="M413" s="163">
        <v>1740.46</v>
      </c>
      <c r="N413" s="163">
        <f t="shared" ref="N413:N416" si="344">SUM(J413:M413)</f>
        <v>3808.96</v>
      </c>
      <c r="O413" s="192">
        <f t="shared" ref="O413:O416" si="345">+G413-N413</f>
        <v>31191.040000000001</v>
      </c>
    </row>
    <row r="414" spans="1:16" ht="36.75" customHeight="1" x14ac:dyDescent="0.2">
      <c r="A414" s="227">
        <v>319</v>
      </c>
      <c r="B414" s="229" t="s">
        <v>112</v>
      </c>
      <c r="C414" s="229" t="s">
        <v>305</v>
      </c>
      <c r="D414" s="99" t="s">
        <v>916</v>
      </c>
      <c r="E414" s="230" t="s">
        <v>300</v>
      </c>
      <c r="F414" s="230" t="s">
        <v>301</v>
      </c>
      <c r="G414" s="163">
        <v>63500</v>
      </c>
      <c r="H414" s="163">
        <v>0</v>
      </c>
      <c r="I414" s="163">
        <f t="shared" si="341"/>
        <v>63500</v>
      </c>
      <c r="J414" s="164">
        <f>IF(G414&gt;=Datos!$D$14,(Datos!$D$14*Datos!$C$14),IF(G414&lt;=Datos!$D$14,(G414*Datos!$C$14)))</f>
        <v>1822.45</v>
      </c>
      <c r="K414" s="165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4145.3056666666671</v>
      </c>
      <c r="L414" s="164">
        <f>IF(G414&gt;=Datos!$D$15,(Datos!$D$15*Datos!$C$15),IF(G414&lt;=Datos!$D$15,(G414*Datos!$C$15)))</f>
        <v>1930.4</v>
      </c>
      <c r="M414" s="163">
        <v>25</v>
      </c>
      <c r="N414" s="163">
        <f t="shared" si="344"/>
        <v>7923.1556666666675</v>
      </c>
      <c r="O414" s="192">
        <f t="shared" si="345"/>
        <v>55576.844333333334</v>
      </c>
    </row>
    <row r="415" spans="1:16" ht="36.75" customHeight="1" x14ac:dyDescent="0.2">
      <c r="A415" s="227">
        <v>320</v>
      </c>
      <c r="B415" s="229" t="s">
        <v>106</v>
      </c>
      <c r="C415" s="229" t="s">
        <v>305</v>
      </c>
      <c r="D415" s="229" t="s">
        <v>893</v>
      </c>
      <c r="E415" s="230" t="s">
        <v>300</v>
      </c>
      <c r="F415" s="230" t="s">
        <v>19</v>
      </c>
      <c r="G415" s="163">
        <v>71500</v>
      </c>
      <c r="H415" s="163">
        <v>0</v>
      </c>
      <c r="I415" s="163">
        <f t="shared" si="341"/>
        <v>71500</v>
      </c>
      <c r="J415" s="164">
        <f>IF(G415&gt;=Datos!$D$14,(Datos!$D$14*Datos!$C$14),IF(G415&lt;=Datos!$D$14,(G415*Datos!$C$14)))</f>
        <v>2052.0500000000002</v>
      </c>
      <c r="K415" s="165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5650.745666666664</v>
      </c>
      <c r="L415" s="164">
        <f>IF(G415&gt;=Datos!$D$15,(Datos!$D$15*Datos!$C$15),IF(G415&lt;=Datos!$D$15,(G415*Datos!$C$15)))</f>
        <v>2173.6</v>
      </c>
      <c r="M415" s="163">
        <v>25</v>
      </c>
      <c r="N415" s="163">
        <f t="shared" si="344"/>
        <v>9901.3956666666636</v>
      </c>
      <c r="O415" s="192">
        <f t="shared" si="345"/>
        <v>61598.604333333336</v>
      </c>
    </row>
    <row r="416" spans="1:16" ht="36.75" customHeight="1" x14ac:dyDescent="0.2">
      <c r="A416" s="227">
        <v>321</v>
      </c>
      <c r="B416" s="228" t="s">
        <v>69</v>
      </c>
      <c r="C416" s="229" t="s">
        <v>305</v>
      </c>
      <c r="D416" s="99" t="s">
        <v>1057</v>
      </c>
      <c r="E416" s="230" t="s">
        <v>300</v>
      </c>
      <c r="F416" s="230" t="s">
        <v>19</v>
      </c>
      <c r="G416" s="139">
        <v>100000</v>
      </c>
      <c r="H416" s="163">
        <v>0</v>
      </c>
      <c r="I416" s="163">
        <f t="shared" si="341"/>
        <v>100000</v>
      </c>
      <c r="J416" s="164">
        <f>IF(G416&gt;=Datos!$D$14,(Datos!$D$14*Datos!$C$14),IF(G416&lt;=Datos!$D$14,(G416*Datos!$C$14)))</f>
        <v>2870</v>
      </c>
      <c r="K416" s="165">
        <v>11676.5</v>
      </c>
      <c r="L416" s="164">
        <f>IF(G416&gt;=Datos!$D$15,(Datos!$D$15*Datos!$C$15),IF(G416&lt;=Datos!$D$15,(G416*Datos!$C$15)))</f>
        <v>3040</v>
      </c>
      <c r="M416" s="163">
        <v>1740.46</v>
      </c>
      <c r="N416" s="163">
        <f t="shared" si="344"/>
        <v>19326.96</v>
      </c>
      <c r="O416" s="192">
        <f t="shared" si="345"/>
        <v>80673.040000000008</v>
      </c>
      <c r="P416" s="13"/>
    </row>
    <row r="417" spans="1:15" ht="36.75" customHeight="1" x14ac:dyDescent="0.2">
      <c r="A417" s="227">
        <v>322</v>
      </c>
      <c r="B417" s="229" t="s">
        <v>225</v>
      </c>
      <c r="C417" s="229" t="s">
        <v>305</v>
      </c>
      <c r="D417" s="229" t="s">
        <v>651</v>
      </c>
      <c r="E417" s="230" t="s">
        <v>300</v>
      </c>
      <c r="F417" s="230" t="s">
        <v>19</v>
      </c>
      <c r="G417" s="163">
        <v>71500</v>
      </c>
      <c r="H417" s="163">
        <v>0</v>
      </c>
      <c r="I417" s="163">
        <f t="shared" si="341"/>
        <v>71500</v>
      </c>
      <c r="J417" s="164">
        <f>IF(G417&gt;=Datos!$D$14,(Datos!$D$14*Datos!$C$14),IF(G417&lt;=Datos!$D$14,(G417*Datos!$C$14)))</f>
        <v>2052.0500000000002</v>
      </c>
      <c r="K417" s="165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5650.745666666664</v>
      </c>
      <c r="L417" s="164">
        <f>IF(G417&gt;=Datos!$D$15,(Datos!$D$15*Datos!$C$15),IF(G417&lt;=Datos!$D$15,(G417*Datos!$C$15)))</f>
        <v>2173.6</v>
      </c>
      <c r="M417" s="163">
        <v>25</v>
      </c>
      <c r="N417" s="163">
        <f t="shared" si="342"/>
        <v>9901.3956666666636</v>
      </c>
      <c r="O417" s="192">
        <f t="shared" ref="O417:O432" si="346">+G417-N417</f>
        <v>61598.604333333336</v>
      </c>
    </row>
    <row r="418" spans="1:15" ht="36.75" customHeight="1" x14ac:dyDescent="0.2">
      <c r="A418" s="227">
        <v>323</v>
      </c>
      <c r="B418" s="229" t="s">
        <v>137</v>
      </c>
      <c r="C418" s="229" t="s">
        <v>305</v>
      </c>
      <c r="D418" s="99" t="s">
        <v>480</v>
      </c>
      <c r="E418" s="230" t="s">
        <v>300</v>
      </c>
      <c r="F418" s="230" t="s">
        <v>19</v>
      </c>
      <c r="G418" s="163">
        <v>45000</v>
      </c>
      <c r="H418" s="163">
        <v>0</v>
      </c>
      <c r="I418" s="163">
        <f t="shared" si="341"/>
        <v>45000</v>
      </c>
      <c r="J418" s="164">
        <f>IF(G418&gt;=Datos!$D$14,(Datos!$D$14*Datos!$C$14),IF(G418&lt;=Datos!$D$14,(G418*Datos!$C$14)))</f>
        <v>1291.5</v>
      </c>
      <c r="K418" s="165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1148.3234999999997</v>
      </c>
      <c r="L418" s="164">
        <f>IF(G418&gt;=Datos!$D$15,(Datos!$D$15*Datos!$C$15),IF(G418&lt;=Datos!$D$15,(G418*Datos!$C$15)))</f>
        <v>1368</v>
      </c>
      <c r="M418" s="163">
        <v>25</v>
      </c>
      <c r="N418" s="163">
        <f t="shared" ref="N418:N423" si="347">SUM(J418:M418)</f>
        <v>3832.8234999999995</v>
      </c>
      <c r="O418" s="192">
        <f t="shared" si="346"/>
        <v>41167.176500000001</v>
      </c>
    </row>
    <row r="419" spans="1:15" ht="36.75" customHeight="1" x14ac:dyDescent="0.2">
      <c r="A419" s="227">
        <v>324</v>
      </c>
      <c r="B419" s="228" t="s">
        <v>234</v>
      </c>
      <c r="C419" s="229" t="s">
        <v>305</v>
      </c>
      <c r="D419" s="138" t="s">
        <v>916</v>
      </c>
      <c r="E419" s="230" t="s">
        <v>300</v>
      </c>
      <c r="F419" s="230" t="s">
        <v>19</v>
      </c>
      <c r="G419" s="163">
        <v>71500</v>
      </c>
      <c r="H419" s="163">
        <v>0</v>
      </c>
      <c r="I419" s="163">
        <f t="shared" si="341"/>
        <v>71500</v>
      </c>
      <c r="J419" s="164">
        <f>IF(G419&gt;=Datos!$D$14,(Datos!$D$14*Datos!$C$14),IF(G419&lt;=Datos!$D$14,(G419*Datos!$C$14)))</f>
        <v>2052.0500000000002</v>
      </c>
      <c r="K419" s="165">
        <v>5307.65</v>
      </c>
      <c r="L419" s="164">
        <f>IF(G419&gt;=Datos!$D$15,(Datos!$D$15*Datos!$C$15),IF(G419&lt;=Datos!$D$15,(G419*Datos!$C$15)))</f>
        <v>2173.6</v>
      </c>
      <c r="M419" s="163">
        <v>1740.46</v>
      </c>
      <c r="N419" s="163">
        <f t="shared" si="347"/>
        <v>11273.759999999998</v>
      </c>
      <c r="O419" s="192">
        <f t="shared" si="346"/>
        <v>60226.240000000005</v>
      </c>
    </row>
    <row r="420" spans="1:15" ht="36.75" customHeight="1" x14ac:dyDescent="0.2">
      <c r="A420" s="227">
        <v>325</v>
      </c>
      <c r="B420" s="228" t="s">
        <v>136</v>
      </c>
      <c r="C420" s="229" t="s">
        <v>305</v>
      </c>
      <c r="D420" s="99" t="s">
        <v>838</v>
      </c>
      <c r="E420" s="230" t="s">
        <v>300</v>
      </c>
      <c r="F420" s="230" t="s">
        <v>19</v>
      </c>
      <c r="G420" s="139">
        <v>66000</v>
      </c>
      <c r="H420" s="163">
        <v>0</v>
      </c>
      <c r="I420" s="163">
        <f t="shared" si="341"/>
        <v>66000</v>
      </c>
      <c r="J420" s="164">
        <f>IF(G420&gt;=Datos!$D$14,(Datos!$D$14*Datos!$C$14),IF(G420&lt;=Datos!$D$14,(G420*Datos!$C$14)))</f>
        <v>1894.2</v>
      </c>
      <c r="K420" s="165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4615.755666666666</v>
      </c>
      <c r="L420" s="164">
        <f>IF(G420&gt;=Datos!$D$15,(Datos!$D$15*Datos!$C$15),IF(G420&lt;=Datos!$D$15,(G420*Datos!$C$15)))</f>
        <v>2006.4</v>
      </c>
      <c r="M420" s="163">
        <v>25</v>
      </c>
      <c r="N420" s="163">
        <f t="shared" si="347"/>
        <v>8541.3556666666664</v>
      </c>
      <c r="O420" s="192">
        <f t="shared" si="346"/>
        <v>57458.64433333333</v>
      </c>
    </row>
    <row r="421" spans="1:15" ht="36.75" customHeight="1" x14ac:dyDescent="0.2">
      <c r="A421" s="227">
        <v>326</v>
      </c>
      <c r="B421" s="229" t="s">
        <v>144</v>
      </c>
      <c r="C421" s="229" t="s">
        <v>305</v>
      </c>
      <c r="D421" s="99" t="s">
        <v>1056</v>
      </c>
      <c r="E421" s="230" t="s">
        <v>300</v>
      </c>
      <c r="F421" s="230" t="s">
        <v>19</v>
      </c>
      <c r="G421" s="163">
        <v>100000</v>
      </c>
      <c r="H421" s="163">
        <v>0</v>
      </c>
      <c r="I421" s="163">
        <f t="shared" si="341"/>
        <v>100000</v>
      </c>
      <c r="J421" s="164">
        <f>IF(G421&gt;=Datos!$D$14,(Datos!$D$14*Datos!$C$14),IF(G421&lt;=Datos!$D$14,(G421*Datos!$C$14)))</f>
        <v>2870</v>
      </c>
      <c r="K421" s="165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12105.360666666667</v>
      </c>
      <c r="L421" s="164">
        <f>IF(G421&gt;=Datos!$D$15,(Datos!$D$15*Datos!$C$15),IF(G421&lt;=Datos!$D$15,(G421*Datos!$C$15)))</f>
        <v>3040</v>
      </c>
      <c r="M421" s="163">
        <v>25</v>
      </c>
      <c r="N421" s="163">
        <f t="shared" si="347"/>
        <v>18040.360666666667</v>
      </c>
      <c r="O421" s="192">
        <f t="shared" si="346"/>
        <v>81959.639333333325</v>
      </c>
    </row>
    <row r="422" spans="1:15" ht="36.75" customHeight="1" x14ac:dyDescent="0.2">
      <c r="A422" s="227">
        <v>327</v>
      </c>
      <c r="B422" s="229" t="s">
        <v>95</v>
      </c>
      <c r="C422" s="229" t="s">
        <v>305</v>
      </c>
      <c r="D422" s="99" t="s">
        <v>916</v>
      </c>
      <c r="E422" s="230" t="s">
        <v>300</v>
      </c>
      <c r="F422" s="230" t="s">
        <v>19</v>
      </c>
      <c r="G422" s="163">
        <v>71500</v>
      </c>
      <c r="H422" s="163">
        <v>0</v>
      </c>
      <c r="I422" s="163">
        <f t="shared" si="341"/>
        <v>71500</v>
      </c>
      <c r="J422" s="164">
        <f>IF(G422&gt;=Datos!$D$14,(Datos!$D$14*Datos!$C$14),IF(G422&lt;=Datos!$D$14,(G422*Datos!$C$14)))</f>
        <v>2052.0500000000002</v>
      </c>
      <c r="K422" s="165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5650.745666666664</v>
      </c>
      <c r="L422" s="164">
        <f>IF(G422&gt;=Datos!$D$15,(Datos!$D$15*Datos!$C$15),IF(G422&lt;=Datos!$D$15,(G422*Datos!$C$15)))</f>
        <v>2173.6</v>
      </c>
      <c r="M422" s="163">
        <v>25</v>
      </c>
      <c r="N422" s="163">
        <f t="shared" si="347"/>
        <v>9901.3956666666636</v>
      </c>
      <c r="O422" s="192">
        <f t="shared" si="346"/>
        <v>61598.604333333336</v>
      </c>
    </row>
    <row r="423" spans="1:15" ht="36.75" customHeight="1" x14ac:dyDescent="0.2">
      <c r="A423" s="227">
        <v>328</v>
      </c>
      <c r="B423" s="229" t="s">
        <v>194</v>
      </c>
      <c r="C423" s="229" t="s">
        <v>305</v>
      </c>
      <c r="D423" s="99" t="s">
        <v>650</v>
      </c>
      <c r="E423" s="230" t="s">
        <v>300</v>
      </c>
      <c r="F423" s="230" t="s">
        <v>19</v>
      </c>
      <c r="G423" s="163">
        <v>71500</v>
      </c>
      <c r="H423" s="163">
        <v>0</v>
      </c>
      <c r="I423" s="163">
        <f t="shared" si="341"/>
        <v>71500</v>
      </c>
      <c r="J423" s="164">
        <f>IF(G423&gt;=Datos!$D$14,(Datos!$D$14*Datos!$C$14),IF(G423&lt;=Datos!$D$14,(G423*Datos!$C$14)))</f>
        <v>2052.0500000000002</v>
      </c>
      <c r="K423" s="165">
        <v>4964.5600000000004</v>
      </c>
      <c r="L423" s="164">
        <f>IF(G423&gt;=Datos!$D$15,(Datos!$D$15*Datos!$C$15),IF(G423&lt;=Datos!$D$15,(G423*Datos!$C$15)))</f>
        <v>2173.6</v>
      </c>
      <c r="M423" s="163">
        <v>3455.92</v>
      </c>
      <c r="N423" s="163">
        <f t="shared" si="347"/>
        <v>12646.130000000001</v>
      </c>
      <c r="O423" s="192">
        <f t="shared" si="346"/>
        <v>58853.869999999995</v>
      </c>
    </row>
    <row r="424" spans="1:15" ht="36.75" customHeight="1" x14ac:dyDescent="0.2">
      <c r="A424" s="227">
        <v>329</v>
      </c>
      <c r="B424" s="229" t="s">
        <v>832</v>
      </c>
      <c r="C424" s="229" t="s">
        <v>305</v>
      </c>
      <c r="D424" s="229" t="s">
        <v>480</v>
      </c>
      <c r="E424" s="230" t="s">
        <v>300</v>
      </c>
      <c r="F424" s="230" t="s">
        <v>19</v>
      </c>
      <c r="G424" s="163">
        <v>35000</v>
      </c>
      <c r="H424" s="163">
        <v>0</v>
      </c>
      <c r="I424" s="163">
        <f t="shared" si="341"/>
        <v>35000</v>
      </c>
      <c r="J424" s="164">
        <f>IF(G424&gt;=Datos!$D$14,(Datos!$D$14*Datos!$C$14),IF(G424&lt;=Datos!$D$14,(G424*Datos!$C$14)))</f>
        <v>1004.5</v>
      </c>
      <c r="K424" s="165" t="str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0</v>
      </c>
      <c r="L424" s="164">
        <f>IF(G424&gt;=Datos!$D$15,(Datos!$D$15*Datos!$C$15),IF(G424&lt;=Datos!$D$15,(G424*Datos!$C$15)))</f>
        <v>1064</v>
      </c>
      <c r="M424" s="163">
        <v>25</v>
      </c>
      <c r="N424" s="163">
        <f t="shared" si="342"/>
        <v>2093.5</v>
      </c>
      <c r="O424" s="192">
        <f t="shared" si="346"/>
        <v>32906.5</v>
      </c>
    </row>
    <row r="425" spans="1:15" ht="36.75" customHeight="1" x14ac:dyDescent="0.2">
      <c r="A425" s="227">
        <v>330</v>
      </c>
      <c r="B425" s="229" t="s">
        <v>297</v>
      </c>
      <c r="C425" s="229" t="s">
        <v>305</v>
      </c>
      <c r="D425" s="99" t="s">
        <v>650</v>
      </c>
      <c r="E425" s="230" t="s">
        <v>300</v>
      </c>
      <c r="F425" s="230" t="s">
        <v>19</v>
      </c>
      <c r="G425" s="163">
        <v>66000</v>
      </c>
      <c r="H425" s="163">
        <v>0</v>
      </c>
      <c r="I425" s="163">
        <f t="shared" si="341"/>
        <v>66000</v>
      </c>
      <c r="J425" s="164">
        <f>IF(G425&gt;=Datos!$D$14,(Datos!$D$14*Datos!$C$14),IF(G425&lt;=Datos!$D$14,(G425*Datos!$C$14)))</f>
        <v>1894.2</v>
      </c>
      <c r="K425" s="165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4615.755666666666</v>
      </c>
      <c r="L425" s="164">
        <f>IF(G425&gt;=Datos!$D$15,(Datos!$D$15*Datos!$C$15),IF(G425&lt;=Datos!$D$15,(G425*Datos!$C$15)))</f>
        <v>2006.4</v>
      </c>
      <c r="M425" s="163">
        <v>25</v>
      </c>
      <c r="N425" s="163">
        <f t="shared" ref="N425:N427" si="348">SUM(J425:M425)</f>
        <v>8541.3556666666664</v>
      </c>
      <c r="O425" s="192">
        <f t="shared" si="346"/>
        <v>57458.64433333333</v>
      </c>
    </row>
    <row r="426" spans="1:15" ht="36.75" customHeight="1" x14ac:dyDescent="0.2">
      <c r="A426" s="227">
        <v>331</v>
      </c>
      <c r="B426" s="229" t="s">
        <v>72</v>
      </c>
      <c r="C426" s="229" t="s">
        <v>305</v>
      </c>
      <c r="D426" s="99" t="s">
        <v>308</v>
      </c>
      <c r="E426" s="230" t="s">
        <v>300</v>
      </c>
      <c r="F426" s="230" t="s">
        <v>19</v>
      </c>
      <c r="G426" s="163">
        <v>71500</v>
      </c>
      <c r="H426" s="163">
        <v>0</v>
      </c>
      <c r="I426" s="163">
        <f t="shared" si="341"/>
        <v>71500</v>
      </c>
      <c r="J426" s="164">
        <f>IF(G426&gt;=Datos!$D$14,(Datos!$D$14*Datos!$C$14),IF(G426&lt;=Datos!$D$14,(G426*Datos!$C$14)))</f>
        <v>2052.0500000000002</v>
      </c>
      <c r="K426" s="165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5650.745666666664</v>
      </c>
      <c r="L426" s="164">
        <f>IF(G426&gt;=Datos!$D$15,(Datos!$D$15*Datos!$C$15),IF(G426&lt;=Datos!$D$15,(G426*Datos!$C$15)))</f>
        <v>2173.6</v>
      </c>
      <c r="M426" s="163">
        <v>25</v>
      </c>
      <c r="N426" s="163">
        <f t="shared" si="348"/>
        <v>9901.3956666666636</v>
      </c>
      <c r="O426" s="192">
        <f t="shared" si="346"/>
        <v>61598.604333333336</v>
      </c>
    </row>
    <row r="427" spans="1:15" ht="36.75" customHeight="1" x14ac:dyDescent="0.2">
      <c r="A427" s="227">
        <v>332</v>
      </c>
      <c r="B427" s="229" t="s">
        <v>582</v>
      </c>
      <c r="C427" s="229" t="s">
        <v>305</v>
      </c>
      <c r="D427" s="99" t="s">
        <v>917</v>
      </c>
      <c r="E427" s="230" t="s">
        <v>300</v>
      </c>
      <c r="F427" s="230" t="s">
        <v>19</v>
      </c>
      <c r="G427" s="163">
        <v>66000</v>
      </c>
      <c r="H427" s="163">
        <v>0</v>
      </c>
      <c r="I427" s="163">
        <f t="shared" si="341"/>
        <v>66000</v>
      </c>
      <c r="J427" s="164">
        <f>IF(G427&gt;=Datos!$D$14,(Datos!$D$14*Datos!$C$14),IF(G427&lt;=Datos!$D$14,(G427*Datos!$C$14)))</f>
        <v>1894.2</v>
      </c>
      <c r="K427" s="165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4615.755666666666</v>
      </c>
      <c r="L427" s="164">
        <f>IF(G427&gt;=Datos!$D$15,(Datos!$D$15*Datos!$C$15),IF(G427&lt;=Datos!$D$15,(G427*Datos!$C$15)))</f>
        <v>2006.4</v>
      </c>
      <c r="M427" s="163">
        <v>25</v>
      </c>
      <c r="N427" s="163">
        <f t="shared" si="348"/>
        <v>8541.3556666666664</v>
      </c>
      <c r="O427" s="192">
        <f t="shared" si="346"/>
        <v>57458.64433333333</v>
      </c>
    </row>
    <row r="428" spans="1:15" ht="36.75" customHeight="1" x14ac:dyDescent="0.2">
      <c r="A428" s="227">
        <v>333</v>
      </c>
      <c r="B428" s="229" t="s">
        <v>182</v>
      </c>
      <c r="C428" s="229" t="s">
        <v>305</v>
      </c>
      <c r="D428" s="99" t="s">
        <v>1058</v>
      </c>
      <c r="E428" s="230" t="s">
        <v>300</v>
      </c>
      <c r="F428" s="230" t="s">
        <v>19</v>
      </c>
      <c r="G428" s="163">
        <v>80000</v>
      </c>
      <c r="H428" s="163">
        <v>0</v>
      </c>
      <c r="I428" s="163">
        <f t="shared" si="341"/>
        <v>80000</v>
      </c>
      <c r="J428" s="164">
        <f>IF(G428&gt;=Datos!$D$14,(Datos!$D$14*Datos!$C$14),IF(G428&lt;=Datos!$D$14,(G428*Datos!$C$14)))</f>
        <v>2296</v>
      </c>
      <c r="K428" s="165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7400.8606666666674</v>
      </c>
      <c r="L428" s="164">
        <f>IF(G428&gt;=Datos!$D$15,(Datos!$D$15*Datos!$C$15),IF(G428&lt;=Datos!$D$15,(G428*Datos!$C$15)))</f>
        <v>2432</v>
      </c>
      <c r="M428" s="163">
        <v>25</v>
      </c>
      <c r="N428" s="163">
        <f t="shared" si="342"/>
        <v>12153.860666666667</v>
      </c>
      <c r="O428" s="192">
        <f t="shared" si="346"/>
        <v>67846.139333333325</v>
      </c>
    </row>
    <row r="429" spans="1:15" ht="36.75" customHeight="1" x14ac:dyDescent="0.2">
      <c r="A429" s="227">
        <v>334</v>
      </c>
      <c r="B429" s="229" t="s">
        <v>325</v>
      </c>
      <c r="C429" s="229" t="s">
        <v>305</v>
      </c>
      <c r="D429" s="99" t="s">
        <v>480</v>
      </c>
      <c r="E429" s="230" t="s">
        <v>300</v>
      </c>
      <c r="F429" s="230" t="s">
        <v>19</v>
      </c>
      <c r="G429" s="163">
        <v>35000</v>
      </c>
      <c r="H429" s="163">
        <v>0</v>
      </c>
      <c r="I429" s="163">
        <f t="shared" si="341"/>
        <v>35000</v>
      </c>
      <c r="J429" s="164">
        <f>IF(G429&gt;=Datos!$D$14,(Datos!$D$14*Datos!$C$14),IF(G429&lt;=Datos!$D$14,(G429*Datos!$C$14)))</f>
        <v>1004.5</v>
      </c>
      <c r="K429" s="165" t="str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0</v>
      </c>
      <c r="L429" s="164">
        <f>IF(G429&gt;=Datos!$D$15,(Datos!$D$15*Datos!$C$15),IF(G429&lt;=Datos!$D$15,(G429*Datos!$C$15)))</f>
        <v>1064</v>
      </c>
      <c r="M429" s="163">
        <v>25</v>
      </c>
      <c r="N429" s="163">
        <f t="shared" ref="N429:N432" si="349">SUM(J429:M429)</f>
        <v>2093.5</v>
      </c>
      <c r="O429" s="192">
        <f t="shared" si="346"/>
        <v>32906.5</v>
      </c>
    </row>
    <row r="430" spans="1:15" ht="36.75" customHeight="1" x14ac:dyDescent="0.2">
      <c r="A430" s="227">
        <v>335</v>
      </c>
      <c r="B430" s="228" t="s">
        <v>101</v>
      </c>
      <c r="C430" s="229" t="s">
        <v>305</v>
      </c>
      <c r="D430" s="99" t="s">
        <v>838</v>
      </c>
      <c r="E430" s="230" t="s">
        <v>300</v>
      </c>
      <c r="F430" s="230" t="s">
        <v>19</v>
      </c>
      <c r="G430" s="139">
        <v>74324.25</v>
      </c>
      <c r="H430" s="163">
        <v>0</v>
      </c>
      <c r="I430" s="163">
        <f t="shared" si="341"/>
        <v>74324.25</v>
      </c>
      <c r="J430" s="164">
        <f>IF(G430&gt;=Datos!$D$14,(Datos!$D$14*Datos!$C$14),IF(G430&lt;=Datos!$D$14,(G430*Datos!$C$14)))</f>
        <v>2133.1059749999999</v>
      </c>
      <c r="K430" s="165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6182.2130316666662</v>
      </c>
      <c r="L430" s="164">
        <f>IF(G430&gt;=Datos!$D$15,(Datos!$D$15*Datos!$C$15),IF(G430&lt;=Datos!$D$15,(G430*Datos!$C$15)))</f>
        <v>2259.4571999999998</v>
      </c>
      <c r="M430" s="163">
        <v>25</v>
      </c>
      <c r="N430" s="163">
        <f t="shared" si="349"/>
        <v>10599.776206666666</v>
      </c>
      <c r="O430" s="192">
        <f t="shared" si="346"/>
        <v>63724.473793333338</v>
      </c>
    </row>
    <row r="431" spans="1:15" ht="36.75" customHeight="1" x14ac:dyDescent="0.2">
      <c r="A431" s="227">
        <v>336</v>
      </c>
      <c r="B431" s="229" t="s">
        <v>129</v>
      </c>
      <c r="C431" s="229" t="s">
        <v>305</v>
      </c>
      <c r="D431" s="99" t="s">
        <v>308</v>
      </c>
      <c r="E431" s="230" t="s">
        <v>300</v>
      </c>
      <c r="F431" s="230" t="s">
        <v>19</v>
      </c>
      <c r="G431" s="163">
        <v>74324.25</v>
      </c>
      <c r="H431" s="163">
        <v>0</v>
      </c>
      <c r="I431" s="163">
        <f t="shared" si="341"/>
        <v>74324.25</v>
      </c>
      <c r="J431" s="164">
        <f>IF(G431&gt;=Datos!$D$14,(Datos!$D$14*Datos!$C$14),IF(G431&lt;=Datos!$D$14,(G431*Datos!$C$14)))</f>
        <v>2133.1059749999999</v>
      </c>
      <c r="K431" s="165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6182.2130316666662</v>
      </c>
      <c r="L431" s="164">
        <f>IF(G431&gt;=Datos!$D$15,(Datos!$D$15*Datos!$C$15),IF(G431&lt;=Datos!$D$15,(G431*Datos!$C$15)))</f>
        <v>2259.4571999999998</v>
      </c>
      <c r="M431" s="163">
        <v>25</v>
      </c>
      <c r="N431" s="163">
        <f t="shared" si="349"/>
        <v>10599.776206666666</v>
      </c>
      <c r="O431" s="192">
        <f t="shared" si="346"/>
        <v>63724.473793333338</v>
      </c>
    </row>
    <row r="432" spans="1:15" ht="36.75" customHeight="1" x14ac:dyDescent="0.2">
      <c r="A432" s="227">
        <v>337</v>
      </c>
      <c r="B432" s="229" t="s">
        <v>97</v>
      </c>
      <c r="C432" s="229" t="s">
        <v>305</v>
      </c>
      <c r="D432" s="99" t="s">
        <v>651</v>
      </c>
      <c r="E432" s="230" t="s">
        <v>300</v>
      </c>
      <c r="F432" s="230" t="s">
        <v>19</v>
      </c>
      <c r="G432" s="163">
        <v>66000</v>
      </c>
      <c r="H432" s="163">
        <v>0</v>
      </c>
      <c r="I432" s="163">
        <f t="shared" si="341"/>
        <v>66000</v>
      </c>
      <c r="J432" s="164">
        <f>IF(G432&gt;=Datos!$D$14,(Datos!$D$14*Datos!$C$14),IF(G432&lt;=Datos!$D$14,(G432*Datos!$C$14)))</f>
        <v>1894.2</v>
      </c>
      <c r="K432" s="165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4615.755666666666</v>
      </c>
      <c r="L432" s="164">
        <f>IF(G432&gt;=Datos!$D$15,(Datos!$D$15*Datos!$C$15),IF(G432&lt;=Datos!$D$15,(G432*Datos!$C$15)))</f>
        <v>2006.4</v>
      </c>
      <c r="M432" s="163">
        <v>1525</v>
      </c>
      <c r="N432" s="163">
        <f t="shared" si="349"/>
        <v>10041.355666666666</v>
      </c>
      <c r="O432" s="192">
        <f t="shared" si="346"/>
        <v>55958.64433333333</v>
      </c>
    </row>
    <row r="433" spans="1:15" ht="36.75" customHeight="1" x14ac:dyDescent="0.2">
      <c r="A433" s="227">
        <v>338</v>
      </c>
      <c r="B433" s="229" t="s">
        <v>148</v>
      </c>
      <c r="C433" s="229" t="s">
        <v>305</v>
      </c>
      <c r="D433" s="99" t="s">
        <v>917</v>
      </c>
      <c r="E433" s="230" t="s">
        <v>300</v>
      </c>
      <c r="F433" s="230" t="s">
        <v>19</v>
      </c>
      <c r="G433" s="163">
        <v>71500</v>
      </c>
      <c r="H433" s="163">
        <v>0</v>
      </c>
      <c r="I433" s="163">
        <f t="shared" si="341"/>
        <v>71500</v>
      </c>
      <c r="J433" s="164">
        <f>IF(G433&gt;=Datos!$D$14,(Datos!$D$14*Datos!$C$14),IF(G433&lt;=Datos!$D$14,(G433*Datos!$C$14)))</f>
        <v>2052.0500000000002</v>
      </c>
      <c r="K433" s="165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5650.745666666664</v>
      </c>
      <c r="L433" s="164">
        <f>IF(G433&gt;=Datos!$D$15,(Datos!$D$15*Datos!$C$15),IF(G433&lt;=Datos!$D$15,(G433*Datos!$C$15)))</f>
        <v>2173.6</v>
      </c>
      <c r="M433" s="163">
        <v>25</v>
      </c>
      <c r="N433" s="163">
        <f t="shared" si="342"/>
        <v>9901.3956666666636</v>
      </c>
      <c r="O433" s="192">
        <f t="shared" si="343"/>
        <v>61598.604333333336</v>
      </c>
    </row>
    <row r="434" spans="1:15" ht="36.75" customHeight="1" x14ac:dyDescent="0.2">
      <c r="A434" s="227">
        <v>339</v>
      </c>
      <c r="B434" s="228" t="s">
        <v>833</v>
      </c>
      <c r="C434" s="229" t="s">
        <v>305</v>
      </c>
      <c r="D434" s="99" t="s">
        <v>480</v>
      </c>
      <c r="E434" s="230" t="s">
        <v>300</v>
      </c>
      <c r="F434" s="230" t="s">
        <v>301</v>
      </c>
      <c r="G434" s="163">
        <v>35000</v>
      </c>
      <c r="H434" s="163">
        <v>0</v>
      </c>
      <c r="I434" s="163">
        <f t="shared" si="341"/>
        <v>35000</v>
      </c>
      <c r="J434" s="164">
        <f>IF(G434&gt;=Datos!$D$14,(Datos!$D$14*Datos!$C$14),IF(G434&lt;=Datos!$D$14,(G434*Datos!$C$14)))</f>
        <v>1004.5</v>
      </c>
      <c r="K434" s="165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164">
        <f>IF(G434&gt;=Datos!$D$15,(Datos!$D$15*Datos!$C$15),IF(G434&lt;=Datos!$D$15,(G434*Datos!$C$15)))</f>
        <v>1064</v>
      </c>
      <c r="M434" s="163">
        <v>25</v>
      </c>
      <c r="N434" s="163">
        <f t="shared" si="342"/>
        <v>2093.5</v>
      </c>
      <c r="O434" s="192">
        <f t="shared" si="343"/>
        <v>32906.5</v>
      </c>
    </row>
    <row r="435" spans="1:15" ht="36.75" customHeight="1" x14ac:dyDescent="0.2">
      <c r="A435" s="227">
        <v>340</v>
      </c>
      <c r="B435" s="228" t="s">
        <v>217</v>
      </c>
      <c r="C435" s="229" t="s">
        <v>305</v>
      </c>
      <c r="D435" s="99" t="s">
        <v>651</v>
      </c>
      <c r="E435" s="230" t="s">
        <v>300</v>
      </c>
      <c r="F435" s="230" t="s">
        <v>19</v>
      </c>
      <c r="G435" s="139">
        <v>74324.25</v>
      </c>
      <c r="H435" s="163">
        <v>0</v>
      </c>
      <c r="I435" s="163">
        <f t="shared" si="341"/>
        <v>74324.25</v>
      </c>
      <c r="J435" s="164">
        <f>IF(G435&gt;=Datos!$D$14,(Datos!$D$14*Datos!$C$14),IF(G435&lt;=Datos!$D$14,(G435*Datos!$C$14)))</f>
        <v>2133.1059749999999</v>
      </c>
      <c r="K435" s="165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6182.2130316666662</v>
      </c>
      <c r="L435" s="164">
        <f>IF(G435&gt;=Datos!$D$15,(Datos!$D$15*Datos!$C$15),IF(G435&lt;=Datos!$D$15,(G435*Datos!$C$15)))</f>
        <v>2259.4571999999998</v>
      </c>
      <c r="M435" s="163">
        <v>25</v>
      </c>
      <c r="N435" s="163">
        <f t="shared" si="342"/>
        <v>10599.776206666666</v>
      </c>
      <c r="O435" s="192">
        <f t="shared" ref="O435:O437" si="350">+G435-N435</f>
        <v>63724.473793333338</v>
      </c>
    </row>
    <row r="436" spans="1:15" ht="36.75" customHeight="1" x14ac:dyDescent="0.2">
      <c r="A436" s="227">
        <v>341</v>
      </c>
      <c r="B436" s="229" t="s">
        <v>73</v>
      </c>
      <c r="C436" s="229" t="s">
        <v>305</v>
      </c>
      <c r="D436" s="99" t="s">
        <v>893</v>
      </c>
      <c r="E436" s="230" t="s">
        <v>300</v>
      </c>
      <c r="F436" s="230" t="s">
        <v>19</v>
      </c>
      <c r="G436" s="163">
        <v>71500</v>
      </c>
      <c r="H436" s="163">
        <v>0</v>
      </c>
      <c r="I436" s="163">
        <f t="shared" si="341"/>
        <v>71500</v>
      </c>
      <c r="J436" s="164">
        <f>IF(G436&gt;=Datos!$D$14,(Datos!$D$14*Datos!$C$14),IF(G436&lt;=Datos!$D$14,(G436*Datos!$C$14)))</f>
        <v>2052.0500000000002</v>
      </c>
      <c r="K436" s="165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5650.745666666664</v>
      </c>
      <c r="L436" s="164">
        <f>IF(G436&gt;=Datos!$D$15,(Datos!$D$15*Datos!$C$15),IF(G436&lt;=Datos!$D$15,(G436*Datos!$C$15)))</f>
        <v>2173.6</v>
      </c>
      <c r="M436" s="163">
        <v>25</v>
      </c>
      <c r="N436" s="163">
        <f t="shared" si="342"/>
        <v>9901.3956666666636</v>
      </c>
      <c r="O436" s="192">
        <f t="shared" si="350"/>
        <v>61598.604333333336</v>
      </c>
    </row>
    <row r="437" spans="1:15" ht="36.75" customHeight="1" x14ac:dyDescent="0.2">
      <c r="A437" s="227">
        <v>342</v>
      </c>
      <c r="B437" s="229" t="s">
        <v>47</v>
      </c>
      <c r="C437" s="229" t="s">
        <v>305</v>
      </c>
      <c r="D437" s="99" t="s">
        <v>480</v>
      </c>
      <c r="E437" s="230" t="s">
        <v>300</v>
      </c>
      <c r="F437" s="230" t="s">
        <v>301</v>
      </c>
      <c r="G437" s="163">
        <v>35000</v>
      </c>
      <c r="H437" s="163">
        <v>0</v>
      </c>
      <c r="I437" s="163">
        <f t="shared" si="341"/>
        <v>35000</v>
      </c>
      <c r="J437" s="164">
        <f>IF(G437&gt;=Datos!$D$14,(Datos!$D$14*Datos!$C$14),IF(G437&lt;=Datos!$D$14,(G437*Datos!$C$14)))</f>
        <v>1004.5</v>
      </c>
      <c r="K437" s="165" t="str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0</v>
      </c>
      <c r="L437" s="164">
        <f>IF(G437&gt;=Datos!$D$15,(Datos!$D$15*Datos!$C$15),IF(G437&lt;=Datos!$D$15,(G437*Datos!$C$15)))</f>
        <v>1064</v>
      </c>
      <c r="M437" s="163">
        <v>25</v>
      </c>
      <c r="N437" s="163">
        <f t="shared" si="342"/>
        <v>2093.5</v>
      </c>
      <c r="O437" s="192">
        <f t="shared" si="350"/>
        <v>32906.5</v>
      </c>
    </row>
    <row r="438" spans="1:15" ht="36.75" customHeight="1" x14ac:dyDescent="0.2">
      <c r="A438" s="227">
        <v>343</v>
      </c>
      <c r="B438" s="229" t="s">
        <v>99</v>
      </c>
      <c r="C438" s="229" t="s">
        <v>305</v>
      </c>
      <c r="D438" s="99" t="s">
        <v>893</v>
      </c>
      <c r="E438" s="230" t="s">
        <v>300</v>
      </c>
      <c r="F438" s="230" t="s">
        <v>19</v>
      </c>
      <c r="G438" s="163">
        <v>74324.25</v>
      </c>
      <c r="H438" s="163">
        <v>0</v>
      </c>
      <c r="I438" s="163">
        <f t="shared" si="341"/>
        <v>74324.25</v>
      </c>
      <c r="J438" s="164">
        <f>IF(G438&gt;=Datos!$D$14,(Datos!$D$14*Datos!$C$14),IF(G438&lt;=Datos!$D$14,(G438*Datos!$C$14)))</f>
        <v>2133.1059749999999</v>
      </c>
      <c r="K438" s="165">
        <v>5839.12</v>
      </c>
      <c r="L438" s="164">
        <f>IF(G438&gt;=Datos!$D$15,(Datos!$D$15*Datos!$C$15),IF(G438&lt;=Datos!$D$15,(G438*Datos!$C$15)))</f>
        <v>2259.4571999999998</v>
      </c>
      <c r="M438" s="163">
        <v>1740.46</v>
      </c>
      <c r="N438" s="163">
        <f t="shared" si="342"/>
        <v>11972.143174999997</v>
      </c>
      <c r="O438" s="192">
        <f t="shared" ref="O438:O448" si="351">+G438-N438</f>
        <v>62352.106825000003</v>
      </c>
    </row>
    <row r="439" spans="1:15" ht="36.75" customHeight="1" x14ac:dyDescent="0.2">
      <c r="A439" s="227">
        <v>344</v>
      </c>
      <c r="B439" s="229" t="s">
        <v>835</v>
      </c>
      <c r="C439" s="229" t="s">
        <v>305</v>
      </c>
      <c r="D439" s="99" t="s">
        <v>651</v>
      </c>
      <c r="E439" s="230" t="s">
        <v>300</v>
      </c>
      <c r="F439" s="230" t="s">
        <v>19</v>
      </c>
      <c r="G439" s="163">
        <v>74324.25</v>
      </c>
      <c r="H439" s="163">
        <v>0</v>
      </c>
      <c r="I439" s="163">
        <f t="shared" si="341"/>
        <v>74324.25</v>
      </c>
      <c r="J439" s="164">
        <f>IF(G439&gt;=Datos!$D$14,(Datos!$D$14*Datos!$C$14),IF(G439&lt;=Datos!$D$14,(G439*Datos!$C$14)))</f>
        <v>2133.1059749999999</v>
      </c>
      <c r="K439" s="165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6182.2130316666662</v>
      </c>
      <c r="L439" s="164">
        <f>IF(G439&gt;=Datos!$D$15,(Datos!$D$15*Datos!$C$15),IF(G439&lt;=Datos!$D$15,(G439*Datos!$C$15)))</f>
        <v>2259.4571999999998</v>
      </c>
      <c r="M439" s="163">
        <v>25</v>
      </c>
      <c r="N439" s="163">
        <f t="shared" si="342"/>
        <v>10599.776206666666</v>
      </c>
      <c r="O439" s="192">
        <f t="shared" si="351"/>
        <v>63724.473793333338</v>
      </c>
    </row>
    <row r="440" spans="1:15" ht="36.75" customHeight="1" x14ac:dyDescent="0.2">
      <c r="A440" s="227">
        <v>345</v>
      </c>
      <c r="B440" s="229" t="s">
        <v>350</v>
      </c>
      <c r="C440" s="229" t="s">
        <v>305</v>
      </c>
      <c r="D440" s="99" t="s">
        <v>916</v>
      </c>
      <c r="E440" s="230" t="s">
        <v>300</v>
      </c>
      <c r="F440" s="230" t="s">
        <v>19</v>
      </c>
      <c r="G440" s="163">
        <v>63500</v>
      </c>
      <c r="H440" s="163">
        <v>0</v>
      </c>
      <c r="I440" s="163">
        <f t="shared" si="341"/>
        <v>63500</v>
      </c>
      <c r="J440" s="164">
        <f>IF(G440&gt;=Datos!$D$14,(Datos!$D$14*Datos!$C$14),IF(G440&lt;=Datos!$D$14,(G440*Datos!$C$14)))</f>
        <v>1822.45</v>
      </c>
      <c r="K440" s="165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4145.3056666666671</v>
      </c>
      <c r="L440" s="164">
        <f>IF(G440&gt;=Datos!$D$15,(Datos!$D$15*Datos!$C$15),IF(G440&lt;=Datos!$D$15,(G440*Datos!$C$15)))</f>
        <v>1930.4</v>
      </c>
      <c r="M440" s="163">
        <v>25</v>
      </c>
      <c r="N440" s="163">
        <f t="shared" si="342"/>
        <v>7923.1556666666675</v>
      </c>
      <c r="O440" s="192">
        <f t="shared" si="351"/>
        <v>55576.844333333334</v>
      </c>
    </row>
    <row r="441" spans="1:15" ht="36.75" customHeight="1" x14ac:dyDescent="0.2">
      <c r="A441" s="227">
        <v>346</v>
      </c>
      <c r="B441" s="229" t="s">
        <v>837</v>
      </c>
      <c r="C441" s="229" t="s">
        <v>305</v>
      </c>
      <c r="D441" s="99" t="s">
        <v>480</v>
      </c>
      <c r="E441" s="230" t="s">
        <v>300</v>
      </c>
      <c r="F441" s="230" t="s">
        <v>301</v>
      </c>
      <c r="G441" s="163">
        <v>35000</v>
      </c>
      <c r="H441" s="163">
        <v>0</v>
      </c>
      <c r="I441" s="163">
        <f t="shared" si="341"/>
        <v>35000</v>
      </c>
      <c r="J441" s="164">
        <f>IF(G441&gt;=Datos!$D$14,(Datos!$D$14*Datos!$C$14),IF(G441&lt;=Datos!$D$14,(G441*Datos!$C$14)))</f>
        <v>1004.5</v>
      </c>
      <c r="K441" s="165" t="str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0</v>
      </c>
      <c r="L441" s="164">
        <f>IF(G441&gt;=Datos!$D$15,(Datos!$D$15*Datos!$C$15),IF(G441&lt;=Datos!$D$15,(G441*Datos!$C$15)))</f>
        <v>1064</v>
      </c>
      <c r="M441" s="163">
        <v>25</v>
      </c>
      <c r="N441" s="163">
        <f t="shared" si="342"/>
        <v>2093.5</v>
      </c>
      <c r="O441" s="192">
        <f t="shared" si="351"/>
        <v>32906.5</v>
      </c>
    </row>
    <row r="442" spans="1:15" ht="36.75" customHeight="1" x14ac:dyDescent="0.2">
      <c r="A442" s="227">
        <v>347</v>
      </c>
      <c r="B442" s="229" t="s">
        <v>165</v>
      </c>
      <c r="C442" s="229" t="s">
        <v>305</v>
      </c>
      <c r="D442" s="99" t="s">
        <v>650</v>
      </c>
      <c r="E442" s="230" t="s">
        <v>300</v>
      </c>
      <c r="F442" s="230" t="s">
        <v>19</v>
      </c>
      <c r="G442" s="163">
        <v>71500</v>
      </c>
      <c r="H442" s="163">
        <v>0</v>
      </c>
      <c r="I442" s="163">
        <f t="shared" si="341"/>
        <v>71500</v>
      </c>
      <c r="J442" s="164">
        <f>IF(G442&gt;=Datos!$D$14,(Datos!$D$14*Datos!$C$14),IF(G442&lt;=Datos!$D$14,(G442*Datos!$C$14)))</f>
        <v>2052.0500000000002</v>
      </c>
      <c r="K442" s="165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5650.745666666664</v>
      </c>
      <c r="L442" s="164">
        <f>IF(G442&gt;=Datos!$D$15,(Datos!$D$15*Datos!$C$15),IF(G442&lt;=Datos!$D$15,(G442*Datos!$C$15)))</f>
        <v>2173.6</v>
      </c>
      <c r="M442" s="163">
        <v>25</v>
      </c>
      <c r="N442" s="163">
        <f t="shared" si="342"/>
        <v>9901.3956666666636</v>
      </c>
      <c r="O442" s="192">
        <f t="shared" si="351"/>
        <v>61598.604333333336</v>
      </c>
    </row>
    <row r="443" spans="1:15" ht="36.75" customHeight="1" x14ac:dyDescent="0.2">
      <c r="A443" s="227">
        <v>348</v>
      </c>
      <c r="B443" s="229" t="s">
        <v>45</v>
      </c>
      <c r="C443" s="229" t="s">
        <v>305</v>
      </c>
      <c r="D443" s="99" t="s">
        <v>308</v>
      </c>
      <c r="E443" s="230" t="s">
        <v>300</v>
      </c>
      <c r="F443" s="230" t="s">
        <v>19</v>
      </c>
      <c r="G443" s="163">
        <v>71500</v>
      </c>
      <c r="H443" s="163">
        <v>0</v>
      </c>
      <c r="I443" s="163">
        <f t="shared" si="341"/>
        <v>71500</v>
      </c>
      <c r="J443" s="164">
        <f>IF(G443&gt;=Datos!$D$14,(Datos!$D$14*Datos!$C$14),IF(G443&lt;=Datos!$D$14,(G443*Datos!$C$14)))</f>
        <v>2052.0500000000002</v>
      </c>
      <c r="K443" s="165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5650.745666666664</v>
      </c>
      <c r="L443" s="164">
        <f>IF(G443&gt;=Datos!$D$15,(Datos!$D$15*Datos!$C$15),IF(G443&lt;=Datos!$D$15,(G443*Datos!$C$15)))</f>
        <v>2173.6</v>
      </c>
      <c r="M443" s="163">
        <v>25</v>
      </c>
      <c r="N443" s="163">
        <f t="shared" si="342"/>
        <v>9901.3956666666636</v>
      </c>
      <c r="O443" s="192">
        <f t="shared" si="351"/>
        <v>61598.604333333336</v>
      </c>
    </row>
    <row r="444" spans="1:15" ht="36.75" customHeight="1" x14ac:dyDescent="0.2">
      <c r="A444" s="227">
        <v>349</v>
      </c>
      <c r="B444" s="229" t="s">
        <v>78</v>
      </c>
      <c r="C444" s="229" t="s">
        <v>305</v>
      </c>
      <c r="D444" s="99" t="s">
        <v>893</v>
      </c>
      <c r="E444" s="230" t="s">
        <v>300</v>
      </c>
      <c r="F444" s="230" t="s">
        <v>19</v>
      </c>
      <c r="G444" s="163">
        <v>71500</v>
      </c>
      <c r="H444" s="163">
        <v>0</v>
      </c>
      <c r="I444" s="163">
        <f t="shared" si="341"/>
        <v>71500</v>
      </c>
      <c r="J444" s="164">
        <f>IF(G444&gt;=Datos!$D$14,(Datos!$D$14*Datos!$C$14),IF(G444&lt;=Datos!$D$14,(G444*Datos!$C$14)))</f>
        <v>2052.0500000000002</v>
      </c>
      <c r="K444" s="165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5650.745666666664</v>
      </c>
      <c r="L444" s="164">
        <f>IF(G444&gt;=Datos!$D$15,(Datos!$D$15*Datos!$C$15),IF(G444&lt;=Datos!$D$15,(G444*Datos!$C$15)))</f>
        <v>2173.6</v>
      </c>
      <c r="M444" s="163">
        <v>25</v>
      </c>
      <c r="N444" s="163">
        <f t="shared" si="342"/>
        <v>9901.3956666666636</v>
      </c>
      <c r="O444" s="192">
        <f t="shared" si="351"/>
        <v>61598.604333333336</v>
      </c>
    </row>
    <row r="445" spans="1:15" ht="36.75" customHeight="1" x14ac:dyDescent="0.2">
      <c r="A445" s="227">
        <v>350</v>
      </c>
      <c r="B445" s="229" t="s">
        <v>63</v>
      </c>
      <c r="C445" s="229" t="s">
        <v>305</v>
      </c>
      <c r="D445" s="99" t="s">
        <v>650</v>
      </c>
      <c r="E445" s="230" t="s">
        <v>300</v>
      </c>
      <c r="F445" s="230" t="s">
        <v>19</v>
      </c>
      <c r="G445" s="163">
        <v>71500</v>
      </c>
      <c r="H445" s="163">
        <v>0</v>
      </c>
      <c r="I445" s="163">
        <f t="shared" si="341"/>
        <v>71500</v>
      </c>
      <c r="J445" s="164">
        <f>IF(G445&gt;=Datos!$D$14,(Datos!$D$14*Datos!$C$14),IF(G445&lt;=Datos!$D$14,(G445*Datos!$C$14)))</f>
        <v>2052.0500000000002</v>
      </c>
      <c r="K445" s="165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5650.745666666664</v>
      </c>
      <c r="L445" s="164">
        <f>IF(G445&gt;=Datos!$D$15,(Datos!$D$15*Datos!$C$15),IF(G445&lt;=Datos!$D$15,(G445*Datos!$C$15)))</f>
        <v>2173.6</v>
      </c>
      <c r="M445" s="163">
        <v>25</v>
      </c>
      <c r="N445" s="163">
        <f t="shared" si="342"/>
        <v>9901.3956666666636</v>
      </c>
      <c r="O445" s="192">
        <f t="shared" si="351"/>
        <v>61598.604333333336</v>
      </c>
    </row>
    <row r="446" spans="1:15" ht="36.75" customHeight="1" x14ac:dyDescent="0.2">
      <c r="A446" s="227">
        <v>351</v>
      </c>
      <c r="B446" s="228" t="s">
        <v>91</v>
      </c>
      <c r="C446" s="229" t="s">
        <v>305</v>
      </c>
      <c r="D446" s="249" t="s">
        <v>950</v>
      </c>
      <c r="E446" s="230" t="s">
        <v>300</v>
      </c>
      <c r="F446" s="230" t="s">
        <v>19</v>
      </c>
      <c r="G446" s="163">
        <v>66000</v>
      </c>
      <c r="H446" s="163">
        <v>0</v>
      </c>
      <c r="I446" s="163">
        <f t="shared" si="341"/>
        <v>66000</v>
      </c>
      <c r="J446" s="164">
        <f>IF(G446&gt;=Datos!$D$14,(Datos!$D$14*Datos!$C$14),IF(G446&lt;=Datos!$D$14,(G446*Datos!$C$14)))</f>
        <v>1894.2</v>
      </c>
      <c r="K446" s="165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4615.755666666666</v>
      </c>
      <c r="L446" s="164">
        <f>IF(G446&gt;=Datos!$D$15,(Datos!$D$15*Datos!$C$15),IF(G446&lt;=Datos!$D$15,(G446*Datos!$C$15)))</f>
        <v>2006.4</v>
      </c>
      <c r="M446" s="163">
        <v>25</v>
      </c>
      <c r="N446" s="163">
        <f t="shared" si="342"/>
        <v>8541.3556666666664</v>
      </c>
      <c r="O446" s="192">
        <f t="shared" si="351"/>
        <v>57458.64433333333</v>
      </c>
    </row>
    <row r="447" spans="1:15" ht="36.75" customHeight="1" x14ac:dyDescent="0.2">
      <c r="A447" s="227">
        <v>352</v>
      </c>
      <c r="B447" s="229" t="s">
        <v>87</v>
      </c>
      <c r="C447" s="229" t="s">
        <v>305</v>
      </c>
      <c r="D447" s="99" t="s">
        <v>916</v>
      </c>
      <c r="E447" s="230" t="s">
        <v>300</v>
      </c>
      <c r="F447" s="230" t="s">
        <v>19</v>
      </c>
      <c r="G447" s="163">
        <v>71500</v>
      </c>
      <c r="H447" s="163">
        <v>0</v>
      </c>
      <c r="I447" s="163">
        <f t="shared" si="341"/>
        <v>71500</v>
      </c>
      <c r="J447" s="164">
        <f>IF(G447&gt;=Datos!$D$14,(Datos!$D$14*Datos!$C$14),IF(G447&lt;=Datos!$D$14,(G447*Datos!$C$14)))</f>
        <v>2052.0500000000002</v>
      </c>
      <c r="K447" s="165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5650.745666666664</v>
      </c>
      <c r="L447" s="164">
        <f>IF(G447&gt;=Datos!$D$15,(Datos!$D$15*Datos!$C$15),IF(G447&lt;=Datos!$D$15,(G447*Datos!$C$15)))</f>
        <v>2173.6</v>
      </c>
      <c r="M447" s="163">
        <v>25</v>
      </c>
      <c r="N447" s="163">
        <f t="shared" si="342"/>
        <v>9901.3956666666636</v>
      </c>
      <c r="O447" s="192">
        <f t="shared" si="351"/>
        <v>61598.604333333336</v>
      </c>
    </row>
    <row r="448" spans="1:15" ht="36.75" customHeight="1" x14ac:dyDescent="0.2">
      <c r="A448" s="227">
        <v>353</v>
      </c>
      <c r="B448" s="229" t="s">
        <v>207</v>
      </c>
      <c r="C448" s="229" t="s">
        <v>305</v>
      </c>
      <c r="D448" s="99" t="s">
        <v>1059</v>
      </c>
      <c r="E448" s="230" t="s">
        <v>300</v>
      </c>
      <c r="F448" s="230" t="s">
        <v>19</v>
      </c>
      <c r="G448" s="163">
        <v>100000</v>
      </c>
      <c r="H448" s="163">
        <v>0</v>
      </c>
      <c r="I448" s="163">
        <f t="shared" si="341"/>
        <v>100000</v>
      </c>
      <c r="J448" s="164">
        <f>IF(G448&gt;=Datos!$D$14,(Datos!$D$14*Datos!$C$14),IF(G448&lt;=Datos!$D$14,(G448*Datos!$C$14)))</f>
        <v>2870</v>
      </c>
      <c r="K448" s="165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12105.360666666667</v>
      </c>
      <c r="L448" s="164">
        <f>IF(G448&gt;=Datos!$D$15,(Datos!$D$15*Datos!$C$15),IF(G448&lt;=Datos!$D$15,(G448*Datos!$C$15)))</f>
        <v>3040</v>
      </c>
      <c r="M448" s="163">
        <v>25</v>
      </c>
      <c r="N448" s="163">
        <f t="shared" si="342"/>
        <v>18040.360666666667</v>
      </c>
      <c r="O448" s="192">
        <f t="shared" si="351"/>
        <v>81959.639333333325</v>
      </c>
    </row>
    <row r="449" spans="1:15" ht="36.75" customHeight="1" x14ac:dyDescent="0.2">
      <c r="A449" s="227">
        <v>354</v>
      </c>
      <c r="B449" s="229" t="s">
        <v>52</v>
      </c>
      <c r="C449" s="229" t="s">
        <v>305</v>
      </c>
      <c r="D449" s="99" t="s">
        <v>480</v>
      </c>
      <c r="E449" s="230" t="s">
        <v>300</v>
      </c>
      <c r="F449" s="230" t="s">
        <v>19</v>
      </c>
      <c r="G449" s="163">
        <v>35000</v>
      </c>
      <c r="H449" s="163">
        <v>0</v>
      </c>
      <c r="I449" s="163">
        <f t="shared" si="341"/>
        <v>35000</v>
      </c>
      <c r="J449" s="164">
        <f>IF(G449&gt;=Datos!$D$14,(Datos!$D$14*Datos!$C$14),IF(G449&lt;=Datos!$D$14,(G449*Datos!$C$14)))</f>
        <v>1004.5</v>
      </c>
      <c r="K449" s="165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64">
        <f>IF(G449&gt;=Datos!$D$15,(Datos!$D$15*Datos!$C$15),IF(G449&lt;=Datos!$D$15,(G449*Datos!$C$15)))</f>
        <v>1064</v>
      </c>
      <c r="M449" s="163">
        <v>25</v>
      </c>
      <c r="N449" s="163">
        <f t="shared" ref="N449" si="352">SUM(J449:M449)</f>
        <v>2093.5</v>
      </c>
      <c r="O449" s="192">
        <f t="shared" ref="O449:O456" si="353">+G449-N449</f>
        <v>32906.5</v>
      </c>
    </row>
    <row r="450" spans="1:15" ht="36.75" customHeight="1" x14ac:dyDescent="0.2">
      <c r="A450" s="227">
        <v>355</v>
      </c>
      <c r="B450" s="99" t="s">
        <v>834</v>
      </c>
      <c r="C450" s="229" t="s">
        <v>305</v>
      </c>
      <c r="D450" s="99" t="s">
        <v>650</v>
      </c>
      <c r="E450" s="230" t="s">
        <v>300</v>
      </c>
      <c r="F450" s="230" t="s">
        <v>19</v>
      </c>
      <c r="G450" s="163">
        <v>74323.7</v>
      </c>
      <c r="H450" s="163">
        <v>0</v>
      </c>
      <c r="I450" s="163">
        <f t="shared" si="341"/>
        <v>74323.7</v>
      </c>
      <c r="J450" s="164">
        <f>IF(G450&gt;=Datos!$D$14,(Datos!$D$14*Datos!$C$14),IF(G450&lt;=Datos!$D$14,(G450*Datos!$C$14)))</f>
        <v>2133.0901899999999</v>
      </c>
      <c r="K450" s="165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6182.1095326666637</v>
      </c>
      <c r="L450" s="164">
        <f>IF(G450&gt;=Datos!$D$15,(Datos!$D$15*Datos!$C$15),IF(G450&lt;=Datos!$D$15,(G450*Datos!$C$15)))</f>
        <v>2259.4404799999998</v>
      </c>
      <c r="M450" s="163">
        <v>25</v>
      </c>
      <c r="N450" s="163">
        <f>SUM(J450:M450)</f>
        <v>10599.640202666664</v>
      </c>
      <c r="O450" s="192">
        <f t="shared" si="353"/>
        <v>63724.059797333335</v>
      </c>
    </row>
    <row r="451" spans="1:15" ht="36.75" customHeight="1" x14ac:dyDescent="0.2">
      <c r="A451" s="227">
        <v>356</v>
      </c>
      <c r="B451" s="229" t="s">
        <v>434</v>
      </c>
      <c r="C451" s="229" t="s">
        <v>305</v>
      </c>
      <c r="D451" s="99" t="s">
        <v>480</v>
      </c>
      <c r="E451" s="230" t="s">
        <v>300</v>
      </c>
      <c r="F451" s="230" t="s">
        <v>19</v>
      </c>
      <c r="G451" s="163">
        <v>35000</v>
      </c>
      <c r="H451" s="163">
        <v>0</v>
      </c>
      <c r="I451" s="163">
        <f t="shared" si="341"/>
        <v>35000</v>
      </c>
      <c r="J451" s="164">
        <f>IF(G451&gt;=Datos!$D$14,(Datos!$D$14*Datos!$C$14),IF(G451&lt;=Datos!$D$14,(G451*Datos!$C$14)))</f>
        <v>1004.5</v>
      </c>
      <c r="K451" s="165" t="str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0</v>
      </c>
      <c r="L451" s="164">
        <f>IF(G451&gt;=Datos!$D$15,(Datos!$D$15*Datos!$C$15),IF(G451&lt;=Datos!$D$15,(G451*Datos!$C$15)))</f>
        <v>1064</v>
      </c>
      <c r="M451" s="163">
        <v>25</v>
      </c>
      <c r="N451" s="163">
        <f t="shared" ref="N451:N456" si="354">SUM(J451:M451)</f>
        <v>2093.5</v>
      </c>
      <c r="O451" s="192">
        <f t="shared" si="353"/>
        <v>32906.5</v>
      </c>
    </row>
    <row r="452" spans="1:15" ht="36.75" customHeight="1" x14ac:dyDescent="0.2">
      <c r="A452" s="227">
        <v>357</v>
      </c>
      <c r="B452" s="229" t="s">
        <v>172</v>
      </c>
      <c r="C452" s="229" t="s">
        <v>305</v>
      </c>
      <c r="D452" s="99" t="s">
        <v>838</v>
      </c>
      <c r="E452" s="230" t="s">
        <v>300</v>
      </c>
      <c r="F452" s="230" t="s">
        <v>19</v>
      </c>
      <c r="G452" s="163">
        <v>66000</v>
      </c>
      <c r="H452" s="163">
        <v>0</v>
      </c>
      <c r="I452" s="163">
        <f t="shared" si="341"/>
        <v>66000</v>
      </c>
      <c r="J452" s="164">
        <f>IF(G452&gt;=Datos!$D$14,(Datos!$D$14*Datos!$C$14),IF(G452&lt;=Datos!$D$14,(G452*Datos!$C$14)))</f>
        <v>1894.2</v>
      </c>
      <c r="K452" s="165">
        <v>4272.66</v>
      </c>
      <c r="L452" s="164">
        <f>IF(G452&gt;=Datos!$D$15,(Datos!$D$15*Datos!$C$15),IF(G452&lt;=Datos!$D$15,(G452*Datos!$C$15)))</f>
        <v>2006.4</v>
      </c>
      <c r="M452" s="163">
        <v>1740.46</v>
      </c>
      <c r="N452" s="163">
        <f t="shared" si="354"/>
        <v>9913.7200000000012</v>
      </c>
      <c r="O452" s="192">
        <f t="shared" si="353"/>
        <v>56086.28</v>
      </c>
    </row>
    <row r="453" spans="1:15" ht="36.75" customHeight="1" x14ac:dyDescent="0.2">
      <c r="A453" s="227">
        <v>358</v>
      </c>
      <c r="B453" s="229" t="s">
        <v>351</v>
      </c>
      <c r="C453" s="229" t="s">
        <v>305</v>
      </c>
      <c r="D453" s="99" t="s">
        <v>916</v>
      </c>
      <c r="E453" s="230" t="s">
        <v>300</v>
      </c>
      <c r="F453" s="230" t="s">
        <v>19</v>
      </c>
      <c r="G453" s="163">
        <v>63500</v>
      </c>
      <c r="H453" s="163">
        <v>0</v>
      </c>
      <c r="I453" s="163">
        <f t="shared" si="341"/>
        <v>63500</v>
      </c>
      <c r="J453" s="164">
        <f>IF(G453&gt;=Datos!$D$14,(Datos!$D$14*Datos!$C$14),IF(G453&lt;=Datos!$D$14,(G453*Datos!$C$14)))</f>
        <v>1822.45</v>
      </c>
      <c r="K453" s="165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4145.3056666666671</v>
      </c>
      <c r="L453" s="164">
        <f>IF(G453&gt;=Datos!$D$15,(Datos!$D$15*Datos!$C$15),IF(G453&lt;=Datos!$D$15,(G453*Datos!$C$15)))</f>
        <v>1930.4</v>
      </c>
      <c r="M453" s="163">
        <v>25</v>
      </c>
      <c r="N453" s="163">
        <f t="shared" si="354"/>
        <v>7923.1556666666675</v>
      </c>
      <c r="O453" s="192">
        <f t="shared" si="353"/>
        <v>55576.844333333334</v>
      </c>
    </row>
    <row r="454" spans="1:15" ht="36.75" customHeight="1" x14ac:dyDescent="0.2">
      <c r="A454" s="227">
        <v>359</v>
      </c>
      <c r="B454" s="229" t="s">
        <v>139</v>
      </c>
      <c r="C454" s="229" t="s">
        <v>305</v>
      </c>
      <c r="D454" s="99" t="s">
        <v>650</v>
      </c>
      <c r="E454" s="230" t="s">
        <v>300</v>
      </c>
      <c r="F454" s="230" t="s">
        <v>19</v>
      </c>
      <c r="G454" s="163">
        <v>71500</v>
      </c>
      <c r="H454" s="163">
        <v>0</v>
      </c>
      <c r="I454" s="163">
        <f t="shared" si="341"/>
        <v>71500</v>
      </c>
      <c r="J454" s="164">
        <f>IF(G454&gt;=Datos!$D$14,(Datos!$D$14*Datos!$C$14),IF(G454&lt;=Datos!$D$14,(G454*Datos!$C$14)))</f>
        <v>2052.0500000000002</v>
      </c>
      <c r="K454" s="165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5650.745666666664</v>
      </c>
      <c r="L454" s="164">
        <f>IF(G454&gt;=Datos!$D$15,(Datos!$D$15*Datos!$C$15),IF(G454&lt;=Datos!$D$15,(G454*Datos!$C$15)))</f>
        <v>2173.6</v>
      </c>
      <c r="M454" s="163">
        <v>25</v>
      </c>
      <c r="N454" s="163">
        <f t="shared" si="354"/>
        <v>9901.3956666666636</v>
      </c>
      <c r="O454" s="192">
        <f t="shared" si="353"/>
        <v>61598.604333333336</v>
      </c>
    </row>
    <row r="455" spans="1:15" ht="36.75" customHeight="1" x14ac:dyDescent="0.2">
      <c r="A455" s="227">
        <v>360</v>
      </c>
      <c r="B455" s="229" t="s">
        <v>114</v>
      </c>
      <c r="C455" s="229" t="s">
        <v>305</v>
      </c>
      <c r="D455" s="99" t="s">
        <v>480</v>
      </c>
      <c r="E455" s="230" t="s">
        <v>300</v>
      </c>
      <c r="F455" s="230" t="s">
        <v>301</v>
      </c>
      <c r="G455" s="163">
        <v>35000</v>
      </c>
      <c r="H455" s="163">
        <v>0</v>
      </c>
      <c r="I455" s="163">
        <f t="shared" si="341"/>
        <v>35000</v>
      </c>
      <c r="J455" s="164">
        <f>IF(G455&gt;=Datos!$D$14,(Datos!$D$14*Datos!$C$14),IF(G455&lt;=Datos!$D$14,(G455*Datos!$C$14)))</f>
        <v>1004.5</v>
      </c>
      <c r="K455" s="165" t="str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0</v>
      </c>
      <c r="L455" s="164">
        <f>IF(G455&gt;=Datos!$D$15,(Datos!$D$15*Datos!$C$15),IF(G455&lt;=Datos!$D$15,(G455*Datos!$C$15)))</f>
        <v>1064</v>
      </c>
      <c r="M455" s="163">
        <v>25</v>
      </c>
      <c r="N455" s="163">
        <f t="shared" si="354"/>
        <v>2093.5</v>
      </c>
      <c r="O455" s="192">
        <f t="shared" si="353"/>
        <v>32906.5</v>
      </c>
    </row>
    <row r="456" spans="1:15" ht="36.75" customHeight="1" x14ac:dyDescent="0.2">
      <c r="A456" s="227">
        <v>361</v>
      </c>
      <c r="B456" s="229" t="s">
        <v>108</v>
      </c>
      <c r="C456" s="229" t="s">
        <v>305</v>
      </c>
      <c r="D456" s="99" t="s">
        <v>916</v>
      </c>
      <c r="E456" s="230" t="s">
        <v>300</v>
      </c>
      <c r="F456" s="230" t="s">
        <v>19</v>
      </c>
      <c r="G456" s="163">
        <v>71500</v>
      </c>
      <c r="H456" s="163">
        <v>0</v>
      </c>
      <c r="I456" s="163">
        <f t="shared" si="341"/>
        <v>71500</v>
      </c>
      <c r="J456" s="164">
        <f>IF(G456&gt;=Datos!$D$14,(Datos!$D$14*Datos!$C$14),IF(G456&lt;=Datos!$D$14,(G456*Datos!$C$14)))</f>
        <v>2052.0500000000002</v>
      </c>
      <c r="K456" s="165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5650.745666666664</v>
      </c>
      <c r="L456" s="164">
        <f>IF(G456&gt;=Datos!$D$15,(Datos!$D$15*Datos!$C$15),IF(G456&lt;=Datos!$D$15,(G456*Datos!$C$15)))</f>
        <v>2173.6</v>
      </c>
      <c r="M456" s="163">
        <v>25</v>
      </c>
      <c r="N456" s="163">
        <f t="shared" si="354"/>
        <v>9901.3956666666636</v>
      </c>
      <c r="O456" s="192">
        <f t="shared" si="353"/>
        <v>61598.604333333336</v>
      </c>
    </row>
    <row r="457" spans="1:15" ht="36.75" customHeight="1" x14ac:dyDescent="0.2">
      <c r="A457" s="227">
        <v>362</v>
      </c>
      <c r="B457" s="229" t="s">
        <v>836</v>
      </c>
      <c r="C457" s="229" t="s">
        <v>305</v>
      </c>
      <c r="D457" s="99" t="s">
        <v>917</v>
      </c>
      <c r="E457" s="230" t="s">
        <v>300</v>
      </c>
      <c r="F457" s="230" t="s">
        <v>301</v>
      </c>
      <c r="G457" s="163">
        <v>66000</v>
      </c>
      <c r="H457" s="163">
        <v>0</v>
      </c>
      <c r="I457" s="163">
        <f t="shared" si="341"/>
        <v>66000</v>
      </c>
      <c r="J457" s="164">
        <f>IF(G457&gt;=Datos!$D$14,(Datos!$D$14*Datos!$C$14),IF(G457&lt;=Datos!$D$14,(G457*Datos!$C$14)))</f>
        <v>1894.2</v>
      </c>
      <c r="K457" s="165">
        <v>4272.66</v>
      </c>
      <c r="L457" s="164">
        <f>IF(G457&gt;=Datos!$D$15,(Datos!$D$15*Datos!$C$15),IF(G457&lt;=Datos!$D$15,(G457*Datos!$C$15)))</f>
        <v>2006.4</v>
      </c>
      <c r="M457" s="163">
        <v>1740.46</v>
      </c>
      <c r="N457" s="163">
        <f t="shared" ref="N457:N459" si="355">SUM(J457:M457)</f>
        <v>9913.7200000000012</v>
      </c>
      <c r="O457" s="192">
        <f t="shared" si="343"/>
        <v>56086.28</v>
      </c>
    </row>
    <row r="458" spans="1:15" ht="36.75" customHeight="1" x14ac:dyDescent="0.2">
      <c r="A458" s="227">
        <v>363</v>
      </c>
      <c r="B458" s="229" t="s">
        <v>109</v>
      </c>
      <c r="C458" s="229" t="s">
        <v>305</v>
      </c>
      <c r="D458" s="99" t="s">
        <v>917</v>
      </c>
      <c r="E458" s="230" t="s">
        <v>300</v>
      </c>
      <c r="F458" s="230" t="s">
        <v>19</v>
      </c>
      <c r="G458" s="163">
        <v>66000</v>
      </c>
      <c r="H458" s="163">
        <v>0</v>
      </c>
      <c r="I458" s="163">
        <f t="shared" si="341"/>
        <v>66000</v>
      </c>
      <c r="J458" s="164">
        <f>IF(G458&gt;=Datos!$D$14,(Datos!$D$14*Datos!$C$14),IF(G458&lt;=Datos!$D$14,(G458*Datos!$C$14)))</f>
        <v>1894.2</v>
      </c>
      <c r="K458" s="165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4615.755666666666</v>
      </c>
      <c r="L458" s="164">
        <f>IF(G458&gt;=Datos!$D$15,(Datos!$D$15*Datos!$C$15),IF(G458&lt;=Datos!$D$15,(G458*Datos!$C$15)))</f>
        <v>2006.4</v>
      </c>
      <c r="M458" s="163">
        <v>25</v>
      </c>
      <c r="N458" s="163">
        <f t="shared" si="355"/>
        <v>8541.3556666666664</v>
      </c>
      <c r="O458" s="192">
        <f t="shared" si="343"/>
        <v>57458.64433333333</v>
      </c>
    </row>
    <row r="459" spans="1:15" ht="36.75" customHeight="1" x14ac:dyDescent="0.2">
      <c r="A459" s="227">
        <v>364</v>
      </c>
      <c r="B459" s="229" t="s">
        <v>229</v>
      </c>
      <c r="C459" s="229" t="s">
        <v>305</v>
      </c>
      <c r="D459" s="99" t="s">
        <v>893</v>
      </c>
      <c r="E459" s="230" t="s">
        <v>300</v>
      </c>
      <c r="F459" s="230" t="s">
        <v>19</v>
      </c>
      <c r="G459" s="163">
        <v>71500</v>
      </c>
      <c r="H459" s="163">
        <v>0</v>
      </c>
      <c r="I459" s="163">
        <f t="shared" si="341"/>
        <v>71500</v>
      </c>
      <c r="J459" s="164">
        <f>IF(G459&gt;=Datos!$D$14,(Datos!$D$14*Datos!$C$14),IF(G459&lt;=Datos!$D$14,(G459*Datos!$C$14)))</f>
        <v>2052.0500000000002</v>
      </c>
      <c r="K459" s="165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5650.745666666664</v>
      </c>
      <c r="L459" s="164">
        <f>IF(G459&gt;=Datos!$D$15,(Datos!$D$15*Datos!$C$15),IF(G459&lt;=Datos!$D$15,(G459*Datos!$C$15)))</f>
        <v>2173.6</v>
      </c>
      <c r="M459" s="163">
        <v>25</v>
      </c>
      <c r="N459" s="163">
        <f t="shared" si="355"/>
        <v>9901.3956666666636</v>
      </c>
      <c r="O459" s="192">
        <f t="shared" si="343"/>
        <v>61598.604333333336</v>
      </c>
    </row>
    <row r="460" spans="1:15" ht="36.75" customHeight="1" x14ac:dyDescent="0.2">
      <c r="A460" s="227">
        <v>365</v>
      </c>
      <c r="B460" s="229" t="s">
        <v>1076</v>
      </c>
      <c r="C460" s="229" t="s">
        <v>305</v>
      </c>
      <c r="D460" s="99" t="s">
        <v>651</v>
      </c>
      <c r="E460" s="230" t="s">
        <v>300</v>
      </c>
      <c r="F460" s="230" t="s">
        <v>19</v>
      </c>
      <c r="G460" s="163">
        <v>60000</v>
      </c>
      <c r="H460" s="163">
        <v>0</v>
      </c>
      <c r="I460" s="163">
        <f t="shared" ref="I460:I474" si="356">SUM(G460:H460)</f>
        <v>60000</v>
      </c>
      <c r="J460" s="164">
        <f>IF(G460&gt;=Datos!$D$14,(Datos!$D$14*Datos!$C$14),IF(G460&lt;=Datos!$D$14,(G460*Datos!$C$14)))</f>
        <v>1722</v>
      </c>
      <c r="K460" s="165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3486.6756666666661</v>
      </c>
      <c r="L460" s="164">
        <f>IF(G460&gt;=Datos!$D$15,(Datos!$D$15*Datos!$C$15),IF(G460&lt;=Datos!$D$15,(G460*Datos!$C$15)))</f>
        <v>1824</v>
      </c>
      <c r="M460" s="163">
        <v>25</v>
      </c>
      <c r="N460" s="163">
        <f t="shared" ref="N460:N474" si="357">SUM(J460:M460)</f>
        <v>7057.6756666666661</v>
      </c>
      <c r="O460" s="192">
        <f t="shared" ref="O460:O474" si="358">+G460-N460</f>
        <v>52942.324333333338</v>
      </c>
    </row>
    <row r="461" spans="1:15" ht="36.75" customHeight="1" x14ac:dyDescent="0.2">
      <c r="A461" s="227">
        <v>366</v>
      </c>
      <c r="B461" s="229" t="s">
        <v>1077</v>
      </c>
      <c r="C461" s="229" t="s">
        <v>305</v>
      </c>
      <c r="D461" s="99" t="s">
        <v>651</v>
      </c>
      <c r="E461" s="230" t="s">
        <v>300</v>
      </c>
      <c r="F461" s="230" t="s">
        <v>19</v>
      </c>
      <c r="G461" s="163">
        <v>60000</v>
      </c>
      <c r="H461" s="163">
        <v>0</v>
      </c>
      <c r="I461" s="163">
        <f t="shared" si="356"/>
        <v>60000</v>
      </c>
      <c r="J461" s="164">
        <f>IF(G461&gt;=Datos!$D$14,(Datos!$D$14*Datos!$C$14),IF(G461&lt;=Datos!$D$14,(G461*Datos!$C$14)))</f>
        <v>1722</v>
      </c>
      <c r="K461" s="165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3486.6756666666661</v>
      </c>
      <c r="L461" s="164">
        <f>IF(G461&gt;=Datos!$D$15,(Datos!$D$15*Datos!$C$15),IF(G461&lt;=Datos!$D$15,(G461*Datos!$C$15)))</f>
        <v>1824</v>
      </c>
      <c r="M461" s="163">
        <v>25</v>
      </c>
      <c r="N461" s="163">
        <f t="shared" si="357"/>
        <v>7057.6756666666661</v>
      </c>
      <c r="O461" s="192">
        <f t="shared" si="358"/>
        <v>52942.324333333338</v>
      </c>
    </row>
    <row r="462" spans="1:15" ht="36.75" customHeight="1" x14ac:dyDescent="0.2">
      <c r="A462" s="227">
        <v>367</v>
      </c>
      <c r="B462" s="229" t="s">
        <v>1078</v>
      </c>
      <c r="C462" s="229" t="s">
        <v>305</v>
      </c>
      <c r="D462" s="99" t="s">
        <v>917</v>
      </c>
      <c r="E462" s="230" t="s">
        <v>300</v>
      </c>
      <c r="F462" s="230" t="s">
        <v>19</v>
      </c>
      <c r="G462" s="163">
        <v>60000</v>
      </c>
      <c r="H462" s="163">
        <v>0</v>
      </c>
      <c r="I462" s="163">
        <f t="shared" si="356"/>
        <v>60000</v>
      </c>
      <c r="J462" s="164">
        <f>IF(G462&gt;=Datos!$D$14,(Datos!$D$14*Datos!$C$14),IF(G462&lt;=Datos!$D$14,(G462*Datos!$C$14)))</f>
        <v>1722</v>
      </c>
      <c r="K462" s="165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3486.6756666666661</v>
      </c>
      <c r="L462" s="164">
        <f>IF(G462&gt;=Datos!$D$15,(Datos!$D$15*Datos!$C$15),IF(G462&lt;=Datos!$D$15,(G462*Datos!$C$15)))</f>
        <v>1824</v>
      </c>
      <c r="M462" s="163">
        <v>25</v>
      </c>
      <c r="N462" s="163">
        <f t="shared" si="357"/>
        <v>7057.6756666666661</v>
      </c>
      <c r="O462" s="192">
        <f t="shared" si="358"/>
        <v>52942.324333333338</v>
      </c>
    </row>
    <row r="463" spans="1:15" ht="36.75" customHeight="1" x14ac:dyDescent="0.2">
      <c r="A463" s="227">
        <v>368</v>
      </c>
      <c r="B463" s="229" t="s">
        <v>1079</v>
      </c>
      <c r="C463" s="229" t="s">
        <v>305</v>
      </c>
      <c r="D463" s="99" t="s">
        <v>917</v>
      </c>
      <c r="E463" s="230" t="s">
        <v>300</v>
      </c>
      <c r="F463" s="230" t="s">
        <v>19</v>
      </c>
      <c r="G463" s="163">
        <v>60000</v>
      </c>
      <c r="H463" s="163">
        <v>0</v>
      </c>
      <c r="I463" s="163">
        <f t="shared" si="356"/>
        <v>60000</v>
      </c>
      <c r="J463" s="164">
        <f>IF(G463&gt;=Datos!$D$14,(Datos!$D$14*Datos!$C$14),IF(G463&lt;=Datos!$D$14,(G463*Datos!$C$14)))</f>
        <v>1722</v>
      </c>
      <c r="K463" s="165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3486.6756666666661</v>
      </c>
      <c r="L463" s="164">
        <f>IF(G463&gt;=Datos!$D$15,(Datos!$D$15*Datos!$C$15),IF(G463&lt;=Datos!$D$15,(G463*Datos!$C$15)))</f>
        <v>1824</v>
      </c>
      <c r="M463" s="163">
        <v>25</v>
      </c>
      <c r="N463" s="163">
        <f t="shared" si="357"/>
        <v>7057.6756666666661</v>
      </c>
      <c r="O463" s="192">
        <f t="shared" si="358"/>
        <v>52942.324333333338</v>
      </c>
    </row>
    <row r="464" spans="1:15" ht="36.75" customHeight="1" x14ac:dyDescent="0.2">
      <c r="A464" s="227">
        <v>369</v>
      </c>
      <c r="B464" s="229" t="s">
        <v>1080</v>
      </c>
      <c r="C464" s="229" t="s">
        <v>305</v>
      </c>
      <c r="D464" s="99" t="s">
        <v>650</v>
      </c>
      <c r="E464" s="230" t="s">
        <v>300</v>
      </c>
      <c r="F464" s="230" t="s">
        <v>19</v>
      </c>
      <c r="G464" s="163">
        <v>60000</v>
      </c>
      <c r="H464" s="163">
        <v>0</v>
      </c>
      <c r="I464" s="163">
        <f t="shared" si="356"/>
        <v>60000</v>
      </c>
      <c r="J464" s="164">
        <f>IF(G464&gt;=Datos!$D$14,(Datos!$D$14*Datos!$C$14),IF(G464&lt;=Datos!$D$14,(G464*Datos!$C$14)))</f>
        <v>1722</v>
      </c>
      <c r="K464" s="165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3486.6756666666661</v>
      </c>
      <c r="L464" s="164">
        <f>IF(G464&gt;=Datos!$D$15,(Datos!$D$15*Datos!$C$15),IF(G464&lt;=Datos!$D$15,(G464*Datos!$C$15)))</f>
        <v>1824</v>
      </c>
      <c r="M464" s="163">
        <v>25</v>
      </c>
      <c r="N464" s="163">
        <f t="shared" si="357"/>
        <v>7057.6756666666661</v>
      </c>
      <c r="O464" s="192">
        <f t="shared" si="358"/>
        <v>52942.324333333338</v>
      </c>
    </row>
    <row r="465" spans="1:15" ht="36.75" customHeight="1" x14ac:dyDescent="0.2">
      <c r="A465" s="227">
        <v>370</v>
      </c>
      <c r="B465" s="229" t="s">
        <v>1081</v>
      </c>
      <c r="C465" s="229" t="s">
        <v>305</v>
      </c>
      <c r="D465" s="99" t="s">
        <v>650</v>
      </c>
      <c r="E465" s="230" t="s">
        <v>300</v>
      </c>
      <c r="F465" s="230" t="s">
        <v>19</v>
      </c>
      <c r="G465" s="163">
        <v>60000</v>
      </c>
      <c r="H465" s="163">
        <v>0</v>
      </c>
      <c r="I465" s="163">
        <f t="shared" si="356"/>
        <v>60000</v>
      </c>
      <c r="J465" s="164">
        <f>IF(G465&gt;=Datos!$D$14,(Datos!$D$14*Datos!$C$14),IF(G465&lt;=Datos!$D$14,(G465*Datos!$C$14)))</f>
        <v>1722</v>
      </c>
      <c r="K465" s="165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3486.6756666666661</v>
      </c>
      <c r="L465" s="164">
        <f>IF(G465&gt;=Datos!$D$15,(Datos!$D$15*Datos!$C$15),IF(G465&lt;=Datos!$D$15,(G465*Datos!$C$15)))</f>
        <v>1824</v>
      </c>
      <c r="M465" s="163">
        <v>25</v>
      </c>
      <c r="N465" s="163">
        <f t="shared" si="357"/>
        <v>7057.6756666666661</v>
      </c>
      <c r="O465" s="192">
        <f t="shared" si="358"/>
        <v>52942.324333333338</v>
      </c>
    </row>
    <row r="466" spans="1:15" ht="36.75" customHeight="1" x14ac:dyDescent="0.2">
      <c r="A466" s="227">
        <v>371</v>
      </c>
      <c r="B466" s="229" t="s">
        <v>1082</v>
      </c>
      <c r="C466" s="229" t="s">
        <v>305</v>
      </c>
      <c r="D466" s="99" t="s">
        <v>650</v>
      </c>
      <c r="E466" s="230" t="s">
        <v>300</v>
      </c>
      <c r="F466" s="230" t="s">
        <v>19</v>
      </c>
      <c r="G466" s="163">
        <v>60000</v>
      </c>
      <c r="H466" s="163">
        <v>0</v>
      </c>
      <c r="I466" s="163">
        <f t="shared" si="356"/>
        <v>60000</v>
      </c>
      <c r="J466" s="164">
        <f>IF(G466&gt;=Datos!$D$14,(Datos!$D$14*Datos!$C$14),IF(G466&lt;=Datos!$D$14,(G466*Datos!$C$14)))</f>
        <v>1722</v>
      </c>
      <c r="K466" s="165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3486.6756666666661</v>
      </c>
      <c r="L466" s="164">
        <f>IF(G466&gt;=Datos!$D$15,(Datos!$D$15*Datos!$C$15),IF(G466&lt;=Datos!$D$15,(G466*Datos!$C$15)))</f>
        <v>1824</v>
      </c>
      <c r="M466" s="163">
        <v>25</v>
      </c>
      <c r="N466" s="163">
        <f t="shared" si="357"/>
        <v>7057.6756666666661</v>
      </c>
      <c r="O466" s="192">
        <f t="shared" si="358"/>
        <v>52942.324333333338</v>
      </c>
    </row>
    <row r="467" spans="1:15" ht="36.75" customHeight="1" x14ac:dyDescent="0.2">
      <c r="A467" s="227">
        <v>372</v>
      </c>
      <c r="B467" s="229" t="s">
        <v>1083</v>
      </c>
      <c r="C467" s="229" t="s">
        <v>305</v>
      </c>
      <c r="D467" s="99" t="s">
        <v>893</v>
      </c>
      <c r="E467" s="230" t="s">
        <v>300</v>
      </c>
      <c r="F467" s="230" t="s">
        <v>19</v>
      </c>
      <c r="G467" s="163">
        <v>60000</v>
      </c>
      <c r="H467" s="163">
        <v>0</v>
      </c>
      <c r="I467" s="163">
        <f t="shared" si="356"/>
        <v>60000</v>
      </c>
      <c r="J467" s="164">
        <f>IF(G467&gt;=Datos!$D$14,(Datos!$D$14*Datos!$C$14),IF(G467&lt;=Datos!$D$14,(G467*Datos!$C$14)))</f>
        <v>1722</v>
      </c>
      <c r="K467" s="165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3486.6756666666661</v>
      </c>
      <c r="L467" s="164">
        <f>IF(G467&gt;=Datos!$D$15,(Datos!$D$15*Datos!$C$15),IF(G467&lt;=Datos!$D$15,(G467*Datos!$C$15)))</f>
        <v>1824</v>
      </c>
      <c r="M467" s="163">
        <v>25</v>
      </c>
      <c r="N467" s="163">
        <f t="shared" si="357"/>
        <v>7057.6756666666661</v>
      </c>
      <c r="O467" s="192">
        <f t="shared" si="358"/>
        <v>52942.324333333338</v>
      </c>
    </row>
    <row r="468" spans="1:15" ht="36.75" customHeight="1" x14ac:dyDescent="0.2">
      <c r="A468" s="227">
        <v>373</v>
      </c>
      <c r="B468" s="229" t="s">
        <v>1084</v>
      </c>
      <c r="C468" s="229" t="s">
        <v>305</v>
      </c>
      <c r="D468" s="99" t="s">
        <v>893</v>
      </c>
      <c r="E468" s="230" t="s">
        <v>300</v>
      </c>
      <c r="F468" s="230" t="s">
        <v>19</v>
      </c>
      <c r="G468" s="163">
        <v>60000</v>
      </c>
      <c r="H468" s="163">
        <v>0</v>
      </c>
      <c r="I468" s="163">
        <f t="shared" si="356"/>
        <v>60000</v>
      </c>
      <c r="J468" s="164">
        <f>IF(G468&gt;=Datos!$D$14,(Datos!$D$14*Datos!$C$14),IF(G468&lt;=Datos!$D$14,(G468*Datos!$C$14)))</f>
        <v>1722</v>
      </c>
      <c r="K468" s="165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164">
        <f>IF(G468&gt;=Datos!$D$15,(Datos!$D$15*Datos!$C$15),IF(G468&lt;=Datos!$D$15,(G468*Datos!$C$15)))</f>
        <v>1824</v>
      </c>
      <c r="M468" s="163">
        <v>25</v>
      </c>
      <c r="N468" s="163">
        <f t="shared" si="357"/>
        <v>7057.6756666666661</v>
      </c>
      <c r="O468" s="192">
        <f t="shared" si="358"/>
        <v>52942.324333333338</v>
      </c>
    </row>
    <row r="469" spans="1:15" ht="36.75" customHeight="1" x14ac:dyDescent="0.2">
      <c r="A469" s="227">
        <v>374</v>
      </c>
      <c r="B469" s="229" t="s">
        <v>1085</v>
      </c>
      <c r="C469" s="229" t="s">
        <v>305</v>
      </c>
      <c r="D469" s="99" t="s">
        <v>893</v>
      </c>
      <c r="E469" s="230" t="s">
        <v>300</v>
      </c>
      <c r="F469" s="230" t="s">
        <v>19</v>
      </c>
      <c r="G469" s="163">
        <v>60000</v>
      </c>
      <c r="H469" s="163">
        <v>0</v>
      </c>
      <c r="I469" s="163">
        <f t="shared" si="356"/>
        <v>60000</v>
      </c>
      <c r="J469" s="164">
        <f>IF(G469&gt;=Datos!$D$14,(Datos!$D$14*Datos!$C$14),IF(G469&lt;=Datos!$D$14,(G469*Datos!$C$14)))</f>
        <v>1722</v>
      </c>
      <c r="K469" s="165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3486.6756666666661</v>
      </c>
      <c r="L469" s="164">
        <f>IF(G469&gt;=Datos!$D$15,(Datos!$D$15*Datos!$C$15),IF(G469&lt;=Datos!$D$15,(G469*Datos!$C$15)))</f>
        <v>1824</v>
      </c>
      <c r="M469" s="163">
        <v>25</v>
      </c>
      <c r="N469" s="163">
        <f t="shared" si="357"/>
        <v>7057.6756666666661</v>
      </c>
      <c r="O469" s="192">
        <f t="shared" si="358"/>
        <v>52942.324333333338</v>
      </c>
    </row>
    <row r="470" spans="1:15" ht="36.75" customHeight="1" x14ac:dyDescent="0.2">
      <c r="A470" s="227">
        <v>375</v>
      </c>
      <c r="B470" s="229" t="s">
        <v>1086</v>
      </c>
      <c r="C470" s="229" t="s">
        <v>305</v>
      </c>
      <c r="D470" s="99" t="s">
        <v>893</v>
      </c>
      <c r="E470" s="230" t="s">
        <v>300</v>
      </c>
      <c r="F470" s="230" t="s">
        <v>19</v>
      </c>
      <c r="G470" s="163">
        <v>60000</v>
      </c>
      <c r="H470" s="163">
        <v>0</v>
      </c>
      <c r="I470" s="163">
        <f t="shared" si="356"/>
        <v>60000</v>
      </c>
      <c r="J470" s="164">
        <f>IF(G470&gt;=Datos!$D$14,(Datos!$D$14*Datos!$C$14),IF(G470&lt;=Datos!$D$14,(G470*Datos!$C$14)))</f>
        <v>1722</v>
      </c>
      <c r="K470" s="165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3486.6756666666661</v>
      </c>
      <c r="L470" s="164">
        <f>IF(G470&gt;=Datos!$D$15,(Datos!$D$15*Datos!$C$15),IF(G470&lt;=Datos!$D$15,(G470*Datos!$C$15)))</f>
        <v>1824</v>
      </c>
      <c r="M470" s="163">
        <v>25</v>
      </c>
      <c r="N470" s="163">
        <f t="shared" si="357"/>
        <v>7057.6756666666661</v>
      </c>
      <c r="O470" s="192">
        <f t="shared" si="358"/>
        <v>52942.324333333338</v>
      </c>
    </row>
    <row r="471" spans="1:15" ht="36.75" customHeight="1" x14ac:dyDescent="0.2">
      <c r="A471" s="227">
        <v>376</v>
      </c>
      <c r="B471" s="229" t="s">
        <v>1087</v>
      </c>
      <c r="C471" s="229" t="s">
        <v>305</v>
      </c>
      <c r="D471" s="99" t="s">
        <v>893</v>
      </c>
      <c r="E471" s="230" t="s">
        <v>300</v>
      </c>
      <c r="F471" s="230" t="s">
        <v>19</v>
      </c>
      <c r="G471" s="163">
        <v>60000</v>
      </c>
      <c r="H471" s="163">
        <v>0</v>
      </c>
      <c r="I471" s="163">
        <f t="shared" si="356"/>
        <v>60000</v>
      </c>
      <c r="J471" s="164">
        <f>IF(G471&gt;=Datos!$D$14,(Datos!$D$14*Datos!$C$14),IF(G471&lt;=Datos!$D$14,(G471*Datos!$C$14)))</f>
        <v>1722</v>
      </c>
      <c r="K471" s="165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164">
        <f>IF(G471&gt;=Datos!$D$15,(Datos!$D$15*Datos!$C$15),IF(G471&lt;=Datos!$D$15,(G471*Datos!$C$15)))</f>
        <v>1824</v>
      </c>
      <c r="M471" s="163">
        <v>25</v>
      </c>
      <c r="N471" s="163">
        <f t="shared" si="357"/>
        <v>7057.6756666666661</v>
      </c>
      <c r="O471" s="192">
        <f t="shared" si="358"/>
        <v>52942.324333333338</v>
      </c>
    </row>
    <row r="472" spans="1:15" ht="36.75" customHeight="1" x14ac:dyDescent="0.2">
      <c r="A472" s="227">
        <v>377</v>
      </c>
      <c r="B472" s="229" t="s">
        <v>1088</v>
      </c>
      <c r="C472" s="229" t="s">
        <v>305</v>
      </c>
      <c r="D472" s="99" t="s">
        <v>893</v>
      </c>
      <c r="E472" s="230" t="s">
        <v>300</v>
      </c>
      <c r="F472" s="230" t="s">
        <v>19</v>
      </c>
      <c r="G472" s="163">
        <v>60000</v>
      </c>
      <c r="H472" s="163">
        <v>0</v>
      </c>
      <c r="I472" s="163">
        <f t="shared" si="356"/>
        <v>60000</v>
      </c>
      <c r="J472" s="164">
        <f>IF(G472&gt;=Datos!$D$14,(Datos!$D$14*Datos!$C$14),IF(G472&lt;=Datos!$D$14,(G472*Datos!$C$14)))</f>
        <v>1722</v>
      </c>
      <c r="K472" s="165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3486.6756666666661</v>
      </c>
      <c r="L472" s="164">
        <f>IF(G472&gt;=Datos!$D$15,(Datos!$D$15*Datos!$C$15),IF(G472&lt;=Datos!$D$15,(G472*Datos!$C$15)))</f>
        <v>1824</v>
      </c>
      <c r="M472" s="163">
        <v>25</v>
      </c>
      <c r="N472" s="163">
        <f t="shared" si="357"/>
        <v>7057.6756666666661</v>
      </c>
      <c r="O472" s="192">
        <f t="shared" si="358"/>
        <v>52942.324333333338</v>
      </c>
    </row>
    <row r="473" spans="1:15" ht="36.75" customHeight="1" x14ac:dyDescent="0.2">
      <c r="A473" s="227">
        <v>378</v>
      </c>
      <c r="B473" s="229" t="s">
        <v>1089</v>
      </c>
      <c r="C473" s="229" t="s">
        <v>305</v>
      </c>
      <c r="D473" s="99" t="s">
        <v>480</v>
      </c>
      <c r="E473" s="230" t="s">
        <v>300</v>
      </c>
      <c r="F473" s="230" t="s">
        <v>19</v>
      </c>
      <c r="G473" s="163">
        <v>35000</v>
      </c>
      <c r="H473" s="163">
        <v>0</v>
      </c>
      <c r="I473" s="163">
        <f t="shared" si="356"/>
        <v>35000</v>
      </c>
      <c r="J473" s="164">
        <f>IF(G473&gt;=Datos!$D$14,(Datos!$D$14*Datos!$C$14),IF(G473&lt;=Datos!$D$14,(G473*Datos!$C$14)))</f>
        <v>1004.5</v>
      </c>
      <c r="K473" s="165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164">
        <f>IF(G473&gt;=Datos!$D$15,(Datos!$D$15*Datos!$C$15),IF(G473&lt;=Datos!$D$15,(G473*Datos!$C$15)))</f>
        <v>1064</v>
      </c>
      <c r="M473" s="163">
        <v>25</v>
      </c>
      <c r="N473" s="163">
        <f t="shared" si="357"/>
        <v>2093.5</v>
      </c>
      <c r="O473" s="192">
        <f t="shared" si="358"/>
        <v>32906.5</v>
      </c>
    </row>
    <row r="474" spans="1:15" ht="36.75" customHeight="1" x14ac:dyDescent="0.2">
      <c r="A474" s="227">
        <v>379</v>
      </c>
      <c r="B474" s="229" t="s">
        <v>1090</v>
      </c>
      <c r="C474" s="229" t="s">
        <v>305</v>
      </c>
      <c r="D474" s="99" t="s">
        <v>480</v>
      </c>
      <c r="E474" s="230" t="s">
        <v>300</v>
      </c>
      <c r="F474" s="230" t="s">
        <v>19</v>
      </c>
      <c r="G474" s="163">
        <v>35000</v>
      </c>
      <c r="H474" s="163">
        <v>0</v>
      </c>
      <c r="I474" s="163">
        <f t="shared" si="356"/>
        <v>35000</v>
      </c>
      <c r="J474" s="164">
        <f>IF(G474&gt;=Datos!$D$14,(Datos!$D$14*Datos!$C$14),IF(G474&lt;=Datos!$D$14,(G474*Datos!$C$14)))</f>
        <v>1004.5</v>
      </c>
      <c r="K474" s="165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64">
        <f>IF(G474&gt;=Datos!$D$15,(Datos!$D$15*Datos!$C$15),IF(G474&lt;=Datos!$D$15,(G474*Datos!$C$15)))</f>
        <v>1064</v>
      </c>
      <c r="M474" s="163">
        <v>25</v>
      </c>
      <c r="N474" s="163">
        <f t="shared" si="357"/>
        <v>2093.5</v>
      </c>
      <c r="O474" s="192">
        <f t="shared" si="358"/>
        <v>32906.5</v>
      </c>
    </row>
    <row r="475" spans="1:15" s="236" customFormat="1" ht="36.75" customHeight="1" x14ac:dyDescent="0.2">
      <c r="A475" s="276" t="s">
        <v>483</v>
      </c>
      <c r="B475" s="301"/>
      <c r="C475" s="254">
        <f>51+15</f>
        <v>66</v>
      </c>
      <c r="D475" s="254"/>
      <c r="E475" s="255"/>
      <c r="F475" s="256"/>
      <c r="G475" s="168">
        <f>SUM(G409:G474)</f>
        <v>4069444.95</v>
      </c>
      <c r="H475" s="168">
        <f t="shared" ref="H475:O475" si="359">SUM(H409:H474)</f>
        <v>0</v>
      </c>
      <c r="I475" s="168">
        <f t="shared" si="359"/>
        <v>4069444.95</v>
      </c>
      <c r="J475" s="168">
        <f t="shared" si="359"/>
        <v>116793.07006499999</v>
      </c>
      <c r="K475" s="168">
        <f t="shared" si="359"/>
        <v>268844.35115933331</v>
      </c>
      <c r="L475" s="168">
        <f t="shared" si="359"/>
        <v>123711.12647999999</v>
      </c>
      <c r="M475" s="168">
        <f t="shared" si="359"/>
        <v>18589.14</v>
      </c>
      <c r="N475" s="168">
        <f t="shared" si="359"/>
        <v>527937.6877043331</v>
      </c>
      <c r="O475" s="168">
        <f t="shared" si="359"/>
        <v>3541507.262295668</v>
      </c>
    </row>
    <row r="476" spans="1:15" ht="36.75" customHeight="1" x14ac:dyDescent="0.2">
      <c r="A476" s="276" t="s">
        <v>656</v>
      </c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8"/>
    </row>
    <row r="477" spans="1:15" ht="36.75" customHeight="1" x14ac:dyDescent="0.2">
      <c r="A477" s="227">
        <v>380</v>
      </c>
      <c r="B477" s="229" t="s">
        <v>657</v>
      </c>
      <c r="C477" s="229" t="s">
        <v>354</v>
      </c>
      <c r="D477" s="99" t="s">
        <v>480</v>
      </c>
      <c r="E477" s="230" t="s">
        <v>300</v>
      </c>
      <c r="F477" s="230" t="s">
        <v>19</v>
      </c>
      <c r="G477" s="163">
        <v>35000</v>
      </c>
      <c r="H477" s="163">
        <v>0</v>
      </c>
      <c r="I477" s="163">
        <f t="shared" ref="I477:I499" si="360">SUM(G477:H477)</f>
        <v>35000</v>
      </c>
      <c r="J477" s="164">
        <f>IF(G477&gt;=Datos!$D$14,(Datos!$D$14*Datos!$C$14),IF(G477&lt;=Datos!$D$14,(G477*Datos!$C$14)))</f>
        <v>1004.5</v>
      </c>
      <c r="K477" s="165" t="str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0</v>
      </c>
      <c r="L477" s="164">
        <f>IF(G477&gt;=Datos!$D$15,(Datos!$D$15*Datos!$C$15),IF(G477&lt;=Datos!$D$15,(G477*Datos!$C$15)))</f>
        <v>1064</v>
      </c>
      <c r="M477" s="163">
        <v>25</v>
      </c>
      <c r="N477" s="163">
        <f t="shared" ref="N477:N484" si="361">SUM(J477:M477)</f>
        <v>2093.5</v>
      </c>
      <c r="O477" s="192">
        <f t="shared" ref="O477:O484" si="362">+G477-N477</f>
        <v>32906.5</v>
      </c>
    </row>
    <row r="478" spans="1:15" ht="36.75" customHeight="1" x14ac:dyDescent="0.2">
      <c r="A478" s="227">
        <v>381</v>
      </c>
      <c r="B478" s="229" t="s">
        <v>839</v>
      </c>
      <c r="C478" s="229" t="s">
        <v>354</v>
      </c>
      <c r="D478" s="99" t="s">
        <v>893</v>
      </c>
      <c r="E478" s="230" t="s">
        <v>300</v>
      </c>
      <c r="F478" s="230" t="s">
        <v>19</v>
      </c>
      <c r="G478" s="163">
        <v>66000</v>
      </c>
      <c r="H478" s="163">
        <v>0</v>
      </c>
      <c r="I478" s="163">
        <f t="shared" si="360"/>
        <v>66000</v>
      </c>
      <c r="J478" s="164">
        <f>IF(G478&gt;=Datos!$D$14,(Datos!$D$14*Datos!$C$14),IF(G478&lt;=Datos!$D$14,(G478*Datos!$C$14)))</f>
        <v>1894.2</v>
      </c>
      <c r="K478" s="165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4615.755666666666</v>
      </c>
      <c r="L478" s="164">
        <f>IF(G478&gt;=Datos!$D$15,(Datos!$D$15*Datos!$C$15),IF(G478&lt;=Datos!$D$15,(G478*Datos!$C$15)))</f>
        <v>2006.4</v>
      </c>
      <c r="M478" s="163">
        <v>25</v>
      </c>
      <c r="N478" s="163">
        <f t="shared" ref="N478:N483" si="363">SUM(J478:M478)</f>
        <v>8541.3556666666664</v>
      </c>
      <c r="O478" s="192">
        <f t="shared" ref="O478:O483" si="364">+G478-N478</f>
        <v>57458.64433333333</v>
      </c>
    </row>
    <row r="479" spans="1:15" ht="36.75" customHeight="1" x14ac:dyDescent="0.2">
      <c r="A479" s="227">
        <v>382</v>
      </c>
      <c r="B479" s="229" t="s">
        <v>840</v>
      </c>
      <c r="C479" s="229" t="s">
        <v>354</v>
      </c>
      <c r="D479" s="99" t="s">
        <v>308</v>
      </c>
      <c r="E479" s="230" t="s">
        <v>300</v>
      </c>
      <c r="F479" s="230" t="s">
        <v>19</v>
      </c>
      <c r="G479" s="163">
        <v>66000</v>
      </c>
      <c r="H479" s="163">
        <v>0</v>
      </c>
      <c r="I479" s="163">
        <f t="shared" si="360"/>
        <v>66000</v>
      </c>
      <c r="J479" s="164">
        <f>IF(G479&gt;=Datos!$D$14,(Datos!$D$14*Datos!$C$14),IF(G479&lt;=Datos!$D$14,(G479*Datos!$C$14)))</f>
        <v>1894.2</v>
      </c>
      <c r="K479" s="165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4615.755666666666</v>
      </c>
      <c r="L479" s="164">
        <f>IF(G479&gt;=Datos!$D$15,(Datos!$D$15*Datos!$C$15),IF(G479&lt;=Datos!$D$15,(G479*Datos!$C$15)))</f>
        <v>2006.4</v>
      </c>
      <c r="M479" s="163">
        <v>25</v>
      </c>
      <c r="N479" s="163">
        <f t="shared" si="363"/>
        <v>8541.3556666666664</v>
      </c>
      <c r="O479" s="192">
        <f t="shared" si="364"/>
        <v>57458.64433333333</v>
      </c>
    </row>
    <row r="480" spans="1:15" ht="36.75" customHeight="1" x14ac:dyDescent="0.2">
      <c r="A480" s="227">
        <v>383</v>
      </c>
      <c r="B480" s="229" t="s">
        <v>841</v>
      </c>
      <c r="C480" s="229" t="s">
        <v>354</v>
      </c>
      <c r="D480" s="99" t="s">
        <v>480</v>
      </c>
      <c r="E480" s="230" t="s">
        <v>300</v>
      </c>
      <c r="F480" s="230" t="s">
        <v>19</v>
      </c>
      <c r="G480" s="163">
        <v>55000</v>
      </c>
      <c r="H480" s="163">
        <v>0</v>
      </c>
      <c r="I480" s="163">
        <f t="shared" si="360"/>
        <v>55000</v>
      </c>
      <c r="J480" s="164">
        <f>IF(G480&gt;=Datos!$D$14,(Datos!$D$14*Datos!$C$14),IF(G480&lt;=Datos!$D$14,(G480*Datos!$C$14)))</f>
        <v>1578.5</v>
      </c>
      <c r="K480" s="165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2559.6734999999994</v>
      </c>
      <c r="L480" s="164">
        <f>IF(G480&gt;=Datos!$D$15,(Datos!$D$15*Datos!$C$15),IF(G480&lt;=Datos!$D$15,(G480*Datos!$C$15)))</f>
        <v>1672</v>
      </c>
      <c r="M480" s="163">
        <v>25</v>
      </c>
      <c r="N480" s="163">
        <f t="shared" si="363"/>
        <v>5835.173499999999</v>
      </c>
      <c r="O480" s="192">
        <f t="shared" si="364"/>
        <v>49164.826500000003</v>
      </c>
    </row>
    <row r="481" spans="1:16" ht="36.75" customHeight="1" x14ac:dyDescent="0.2">
      <c r="A481" s="227">
        <v>384</v>
      </c>
      <c r="B481" s="229" t="s">
        <v>842</v>
      </c>
      <c r="C481" s="229" t="s">
        <v>354</v>
      </c>
      <c r="D481" s="99" t="s">
        <v>916</v>
      </c>
      <c r="E481" s="230" t="s">
        <v>300</v>
      </c>
      <c r="F481" s="230" t="s">
        <v>19</v>
      </c>
      <c r="G481" s="163">
        <v>66000</v>
      </c>
      <c r="H481" s="163">
        <v>0</v>
      </c>
      <c r="I481" s="163">
        <f t="shared" si="360"/>
        <v>66000</v>
      </c>
      <c r="J481" s="164">
        <f>IF(G481&gt;=Datos!$D$14,(Datos!$D$14*Datos!$C$14),IF(G481&lt;=Datos!$D$14,(G481*Datos!$C$14)))</f>
        <v>1894.2</v>
      </c>
      <c r="K481" s="165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4615.755666666666</v>
      </c>
      <c r="L481" s="164">
        <f>IF(G481&gt;=Datos!$D$15,(Datos!$D$15*Datos!$C$15),IF(G481&lt;=Datos!$D$15,(G481*Datos!$C$15)))</f>
        <v>2006.4</v>
      </c>
      <c r="M481" s="163">
        <v>25</v>
      </c>
      <c r="N481" s="163">
        <f t="shared" si="363"/>
        <v>8541.3556666666664</v>
      </c>
      <c r="O481" s="192">
        <f t="shared" si="364"/>
        <v>57458.64433333333</v>
      </c>
    </row>
    <row r="482" spans="1:16" ht="36.75" customHeight="1" x14ac:dyDescent="0.2">
      <c r="A482" s="227">
        <v>385</v>
      </c>
      <c r="B482" s="229" t="s">
        <v>843</v>
      </c>
      <c r="C482" s="229" t="s">
        <v>354</v>
      </c>
      <c r="D482" s="99" t="s">
        <v>480</v>
      </c>
      <c r="E482" s="230" t="s">
        <v>300</v>
      </c>
      <c r="F482" s="230" t="s">
        <v>19</v>
      </c>
      <c r="G482" s="163">
        <v>35000</v>
      </c>
      <c r="H482" s="163">
        <v>0</v>
      </c>
      <c r="I482" s="163">
        <f t="shared" si="360"/>
        <v>35000</v>
      </c>
      <c r="J482" s="164">
        <f>IF(G482&gt;=Datos!$D$14,(Datos!$D$14*Datos!$C$14),IF(G482&lt;=Datos!$D$14,(G482*Datos!$C$14)))</f>
        <v>1004.5</v>
      </c>
      <c r="K482" s="165" t="str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0</v>
      </c>
      <c r="L482" s="164">
        <f>IF(G482&gt;=Datos!$D$15,(Datos!$D$15*Datos!$C$15),IF(G482&lt;=Datos!$D$15,(G482*Datos!$C$15)))</f>
        <v>1064</v>
      </c>
      <c r="M482" s="163">
        <v>25</v>
      </c>
      <c r="N482" s="163">
        <f t="shared" si="363"/>
        <v>2093.5</v>
      </c>
      <c r="O482" s="192">
        <f t="shared" si="364"/>
        <v>32906.5</v>
      </c>
    </row>
    <row r="483" spans="1:16" ht="36.75" customHeight="1" x14ac:dyDescent="0.2">
      <c r="A483" s="227">
        <v>386</v>
      </c>
      <c r="B483" s="229" t="s">
        <v>1017</v>
      </c>
      <c r="C483" s="229" t="s">
        <v>354</v>
      </c>
      <c r="D483" s="99" t="s">
        <v>838</v>
      </c>
      <c r="E483" s="230" t="s">
        <v>300</v>
      </c>
      <c r="F483" s="230" t="s">
        <v>301</v>
      </c>
      <c r="G483" s="163">
        <v>66000</v>
      </c>
      <c r="H483" s="163">
        <v>0</v>
      </c>
      <c r="I483" s="163">
        <f t="shared" si="360"/>
        <v>66000</v>
      </c>
      <c r="J483" s="164">
        <f>IF(G483&gt;=Datos!$D$14,(Datos!$D$14*Datos!$C$14),IF(G483&lt;=Datos!$D$14,(G483*Datos!$C$14)))</f>
        <v>1894.2</v>
      </c>
      <c r="K483" s="165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4615.755666666666</v>
      </c>
      <c r="L483" s="164">
        <f>IF(G483&gt;=Datos!$D$15,(Datos!$D$15*Datos!$C$15),IF(G483&lt;=Datos!$D$15,(G483*Datos!$C$15)))</f>
        <v>2006.4</v>
      </c>
      <c r="M483" s="163">
        <v>25</v>
      </c>
      <c r="N483" s="163">
        <f t="shared" si="363"/>
        <v>8541.3556666666664</v>
      </c>
      <c r="O483" s="192">
        <f t="shared" si="364"/>
        <v>57458.64433333333</v>
      </c>
    </row>
    <row r="484" spans="1:16" ht="36.75" customHeight="1" x14ac:dyDescent="0.2">
      <c r="A484" s="227">
        <v>387</v>
      </c>
      <c r="B484" s="228" t="s">
        <v>358</v>
      </c>
      <c r="C484" s="229" t="s">
        <v>354</v>
      </c>
      <c r="D484" s="99" t="s">
        <v>480</v>
      </c>
      <c r="E484" s="230" t="s">
        <v>300</v>
      </c>
      <c r="F484" s="230" t="s">
        <v>19</v>
      </c>
      <c r="G484" s="139">
        <v>35000</v>
      </c>
      <c r="H484" s="163">
        <v>0</v>
      </c>
      <c r="I484" s="163">
        <f t="shared" si="360"/>
        <v>35000</v>
      </c>
      <c r="J484" s="164">
        <f>IF(G484&gt;=Datos!$D$14,(Datos!$D$14*Datos!$C$14),IF(G484&lt;=Datos!$D$14,(G484*Datos!$C$14)))</f>
        <v>1004.5</v>
      </c>
      <c r="K484" s="165" t="str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0</v>
      </c>
      <c r="L484" s="164">
        <f>IF(G484&gt;=Datos!$D$15,(Datos!$D$15*Datos!$C$15),IF(G484&lt;=Datos!$D$15,(G484*Datos!$C$15)))</f>
        <v>1064</v>
      </c>
      <c r="M484" s="163">
        <v>25</v>
      </c>
      <c r="N484" s="163">
        <f t="shared" si="361"/>
        <v>2093.5</v>
      </c>
      <c r="O484" s="192">
        <f t="shared" si="362"/>
        <v>32906.5</v>
      </c>
      <c r="P484" s="13"/>
    </row>
    <row r="485" spans="1:16" ht="36.75" customHeight="1" x14ac:dyDescent="0.2">
      <c r="A485" s="227">
        <v>388</v>
      </c>
      <c r="B485" s="229" t="s">
        <v>64</v>
      </c>
      <c r="C485" s="229" t="s">
        <v>354</v>
      </c>
      <c r="D485" s="99" t="s">
        <v>651</v>
      </c>
      <c r="E485" s="230" t="s">
        <v>300</v>
      </c>
      <c r="F485" s="230" t="s">
        <v>19</v>
      </c>
      <c r="G485" s="163">
        <v>71500</v>
      </c>
      <c r="H485" s="163">
        <v>0</v>
      </c>
      <c r="I485" s="163">
        <f t="shared" si="360"/>
        <v>71500</v>
      </c>
      <c r="J485" s="164">
        <f>IF(G485&gt;=Datos!$D$14,(Datos!$D$14*Datos!$C$14),IF(G485&lt;=Datos!$D$14,(G485*Datos!$C$14)))</f>
        <v>2052.0500000000002</v>
      </c>
      <c r="K485" s="165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5650.745666666664</v>
      </c>
      <c r="L485" s="164">
        <f>IF(G485&gt;=Datos!$D$15,(Datos!$D$15*Datos!$C$15),IF(G485&lt;=Datos!$D$15,(G485*Datos!$C$15)))</f>
        <v>2173.6</v>
      </c>
      <c r="M485" s="163">
        <v>13050.23</v>
      </c>
      <c r="N485" s="163">
        <f t="shared" ref="N485:N498" si="365">SUM(J485:M485)</f>
        <v>22926.625666666663</v>
      </c>
      <c r="O485" s="192">
        <f t="shared" ref="O485:O498" si="366">+G485-N485</f>
        <v>48573.37433333334</v>
      </c>
    </row>
    <row r="486" spans="1:16" ht="36.75" customHeight="1" x14ac:dyDescent="0.2">
      <c r="A486" s="227">
        <v>389</v>
      </c>
      <c r="B486" s="229" t="s">
        <v>48</v>
      </c>
      <c r="C486" s="229" t="s">
        <v>354</v>
      </c>
      <c r="D486" s="99" t="s">
        <v>650</v>
      </c>
      <c r="E486" s="230" t="s">
        <v>300</v>
      </c>
      <c r="F486" s="230" t="s">
        <v>19</v>
      </c>
      <c r="G486" s="163">
        <v>75075</v>
      </c>
      <c r="H486" s="163">
        <v>0</v>
      </c>
      <c r="I486" s="163">
        <f t="shared" si="360"/>
        <v>75075</v>
      </c>
      <c r="J486" s="164">
        <f>IF(G486&gt;=Datos!$D$14,(Datos!$D$14*Datos!$C$14),IF(G486&lt;=Datos!$D$14,(G486*Datos!$C$14)))</f>
        <v>2154.6525000000001</v>
      </c>
      <c r="K486" s="165">
        <v>5980.4</v>
      </c>
      <c r="L486" s="164">
        <f>IF(G486&gt;=Datos!$D$15,(Datos!$D$15*Datos!$C$15),IF(G486&lt;=Datos!$D$15,(G486*Datos!$C$15)))</f>
        <v>2282.2800000000002</v>
      </c>
      <c r="M486" s="163">
        <v>1740.46</v>
      </c>
      <c r="N486" s="163">
        <f t="shared" si="365"/>
        <v>12157.7925</v>
      </c>
      <c r="O486" s="192">
        <f t="shared" si="366"/>
        <v>62917.207500000004</v>
      </c>
    </row>
    <row r="487" spans="1:16" ht="36.75" customHeight="1" x14ac:dyDescent="0.2">
      <c r="A487" s="227">
        <v>390</v>
      </c>
      <c r="B487" s="229" t="s">
        <v>918</v>
      </c>
      <c r="C487" s="229" t="s">
        <v>354</v>
      </c>
      <c r="D487" s="99" t="s">
        <v>308</v>
      </c>
      <c r="E487" s="230" t="s">
        <v>300</v>
      </c>
      <c r="F487" s="230" t="s">
        <v>19</v>
      </c>
      <c r="G487" s="163">
        <v>66000</v>
      </c>
      <c r="H487" s="163">
        <v>0</v>
      </c>
      <c r="I487" s="163">
        <f t="shared" si="360"/>
        <v>66000</v>
      </c>
      <c r="J487" s="164">
        <f>IF(G487&gt;=Datos!$D$14,(Datos!$D$14*Datos!$C$14),IF(G487&lt;=Datos!$D$14,(G487*Datos!$C$14)))</f>
        <v>1894.2</v>
      </c>
      <c r="K487" s="165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4615.755666666666</v>
      </c>
      <c r="L487" s="164">
        <f>IF(G487&gt;=Datos!$D$15,(Datos!$D$15*Datos!$C$15),IF(G487&lt;=Datos!$D$15,(G487*Datos!$C$15)))</f>
        <v>2006.4</v>
      </c>
      <c r="M487" s="163">
        <v>25</v>
      </c>
      <c r="N487" s="163">
        <f t="shared" si="365"/>
        <v>8541.3556666666664</v>
      </c>
      <c r="O487" s="192">
        <f t="shared" si="366"/>
        <v>57458.64433333333</v>
      </c>
    </row>
    <row r="488" spans="1:16" ht="36.75" customHeight="1" x14ac:dyDescent="0.2">
      <c r="A488" s="227">
        <v>391</v>
      </c>
      <c r="B488" s="229" t="s">
        <v>477</v>
      </c>
      <c r="C488" s="229" t="s">
        <v>354</v>
      </c>
      <c r="D488" s="99" t="s">
        <v>480</v>
      </c>
      <c r="E488" s="230" t="s">
        <v>300</v>
      </c>
      <c r="F488" s="230" t="s">
        <v>19</v>
      </c>
      <c r="G488" s="163">
        <v>35000</v>
      </c>
      <c r="H488" s="163">
        <v>0</v>
      </c>
      <c r="I488" s="163">
        <f t="shared" si="360"/>
        <v>35000</v>
      </c>
      <c r="J488" s="164">
        <f>IF(G488&gt;=Datos!$D$14,(Datos!$D$14*Datos!$C$14),IF(G488&lt;=Datos!$D$14,(G488*Datos!$C$14)))</f>
        <v>1004.5</v>
      </c>
      <c r="K488" s="165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164">
        <f>IF(G488&gt;=Datos!$D$15,(Datos!$D$15*Datos!$C$15),IF(G488&lt;=Datos!$D$15,(G488*Datos!$C$15)))</f>
        <v>1064</v>
      </c>
      <c r="M488" s="163">
        <v>25</v>
      </c>
      <c r="N488" s="163">
        <f t="shared" si="365"/>
        <v>2093.5</v>
      </c>
      <c r="O488" s="192">
        <f t="shared" si="366"/>
        <v>32906.5</v>
      </c>
    </row>
    <row r="489" spans="1:16" ht="36.75" customHeight="1" x14ac:dyDescent="0.2">
      <c r="A489" s="227">
        <v>392</v>
      </c>
      <c r="B489" s="229" t="s">
        <v>919</v>
      </c>
      <c r="C489" s="229" t="s">
        <v>354</v>
      </c>
      <c r="D489" s="229" t="s">
        <v>308</v>
      </c>
      <c r="E489" s="230" t="s">
        <v>300</v>
      </c>
      <c r="F489" s="230" t="s">
        <v>19</v>
      </c>
      <c r="G489" s="163">
        <v>66000</v>
      </c>
      <c r="H489" s="163">
        <v>0</v>
      </c>
      <c r="I489" s="163">
        <f t="shared" si="360"/>
        <v>66000</v>
      </c>
      <c r="J489" s="164">
        <f>IF(G489&gt;=Datos!$D$14,(Datos!$D$14*Datos!$C$14),IF(G489&lt;=Datos!$D$14,(G489*Datos!$C$14)))</f>
        <v>1894.2</v>
      </c>
      <c r="K489" s="165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4615.755666666666</v>
      </c>
      <c r="L489" s="164">
        <f>IF(G489&gt;=Datos!$D$15,(Datos!$D$15*Datos!$C$15),IF(G489&lt;=Datos!$D$15,(G489*Datos!$C$15)))</f>
        <v>2006.4</v>
      </c>
      <c r="M489" s="163">
        <v>25</v>
      </c>
      <c r="N489" s="163">
        <f t="shared" si="365"/>
        <v>8541.3556666666664</v>
      </c>
      <c r="O489" s="192">
        <f t="shared" si="366"/>
        <v>57458.64433333333</v>
      </c>
    </row>
    <row r="490" spans="1:16" ht="36.75" customHeight="1" x14ac:dyDescent="0.2">
      <c r="A490" s="227">
        <v>393</v>
      </c>
      <c r="B490" s="229" t="s">
        <v>359</v>
      </c>
      <c r="C490" s="229" t="s">
        <v>354</v>
      </c>
      <c r="D490" s="229" t="s">
        <v>480</v>
      </c>
      <c r="E490" s="230" t="s">
        <v>300</v>
      </c>
      <c r="F490" s="230" t="s">
        <v>19</v>
      </c>
      <c r="G490" s="163">
        <v>35000</v>
      </c>
      <c r="H490" s="163">
        <v>0</v>
      </c>
      <c r="I490" s="163">
        <f t="shared" si="360"/>
        <v>35000</v>
      </c>
      <c r="J490" s="164">
        <f>IF(G490&gt;=Datos!$D$14,(Datos!$D$14*Datos!$C$14),IF(G490&lt;=Datos!$D$14,(G490*Datos!$C$14)))</f>
        <v>1004.5</v>
      </c>
      <c r="K490" s="165" t="str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0</v>
      </c>
      <c r="L490" s="164">
        <f>IF(G490&gt;=Datos!$D$15,(Datos!$D$15*Datos!$C$15),IF(G490&lt;=Datos!$D$15,(G490*Datos!$C$15)))</f>
        <v>1064</v>
      </c>
      <c r="M490" s="163">
        <v>25</v>
      </c>
      <c r="N490" s="163">
        <f t="shared" si="365"/>
        <v>2093.5</v>
      </c>
      <c r="O490" s="192">
        <f t="shared" si="366"/>
        <v>32906.5</v>
      </c>
    </row>
    <row r="491" spans="1:16" ht="36.75" customHeight="1" x14ac:dyDescent="0.2">
      <c r="A491" s="227">
        <v>394</v>
      </c>
      <c r="B491" s="229" t="s">
        <v>132</v>
      </c>
      <c r="C491" s="229" t="s">
        <v>354</v>
      </c>
      <c r="D491" s="229" t="s">
        <v>308</v>
      </c>
      <c r="E491" s="230" t="s">
        <v>300</v>
      </c>
      <c r="F491" s="230" t="s">
        <v>19</v>
      </c>
      <c r="G491" s="163">
        <v>82769.83</v>
      </c>
      <c r="H491" s="163">
        <v>0</v>
      </c>
      <c r="I491" s="163">
        <f t="shared" si="360"/>
        <v>82769.83</v>
      </c>
      <c r="J491" s="164">
        <f>IF(G491&gt;=Datos!$D$14,(Datos!$D$14*Datos!$C$14),IF(G491&lt;=Datos!$D$14,(G491*Datos!$C$14)))</f>
        <v>2375.4941210000002</v>
      </c>
      <c r="K491" s="165">
        <v>7623.54</v>
      </c>
      <c r="L491" s="164">
        <f>IF(G491&gt;=Datos!$D$15,(Datos!$D$15*Datos!$C$15),IF(G491&lt;=Datos!$D$15,(G491*Datos!$C$15)))</f>
        <v>2516.2028319999999</v>
      </c>
      <c r="M491" s="163">
        <v>1740.46</v>
      </c>
      <c r="N491" s="163">
        <f t="shared" si="365"/>
        <v>14255.696952999999</v>
      </c>
      <c r="O491" s="192">
        <f t="shared" si="366"/>
        <v>68514.13304700001</v>
      </c>
    </row>
    <row r="492" spans="1:16" ht="36.75" customHeight="1" x14ac:dyDescent="0.2">
      <c r="A492" s="227">
        <v>395</v>
      </c>
      <c r="B492" s="229" t="s">
        <v>360</v>
      </c>
      <c r="C492" s="229" t="s">
        <v>354</v>
      </c>
      <c r="D492" s="229" t="s">
        <v>893</v>
      </c>
      <c r="E492" s="230" t="s">
        <v>300</v>
      </c>
      <c r="F492" s="230" t="s">
        <v>19</v>
      </c>
      <c r="G492" s="163">
        <v>66000</v>
      </c>
      <c r="H492" s="163">
        <v>0</v>
      </c>
      <c r="I492" s="163">
        <f t="shared" si="360"/>
        <v>66000</v>
      </c>
      <c r="J492" s="164">
        <f>IF(G492&gt;=Datos!$D$14,(Datos!$D$14*Datos!$C$14),IF(G492&lt;=Datos!$D$14,(G492*Datos!$C$14)))</f>
        <v>1894.2</v>
      </c>
      <c r="K492" s="165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4615.755666666666</v>
      </c>
      <c r="L492" s="164">
        <f>IF(G492&gt;=Datos!$D$15,(Datos!$D$15*Datos!$C$15),IF(G492&lt;=Datos!$D$15,(G492*Datos!$C$15)))</f>
        <v>2006.4</v>
      </c>
      <c r="M492" s="163">
        <v>25</v>
      </c>
      <c r="N492" s="163">
        <f t="shared" si="365"/>
        <v>8541.3556666666664</v>
      </c>
      <c r="O492" s="192">
        <f t="shared" si="366"/>
        <v>57458.64433333333</v>
      </c>
    </row>
    <row r="493" spans="1:16" ht="36.75" customHeight="1" x14ac:dyDescent="0.2">
      <c r="A493" s="227">
        <v>396</v>
      </c>
      <c r="B493" s="99" t="s">
        <v>361</v>
      </c>
      <c r="C493" s="229" t="s">
        <v>354</v>
      </c>
      <c r="D493" s="99" t="s">
        <v>916</v>
      </c>
      <c r="E493" s="230" t="s">
        <v>300</v>
      </c>
      <c r="F493" s="230" t="s">
        <v>19</v>
      </c>
      <c r="G493" s="163">
        <v>66000</v>
      </c>
      <c r="H493" s="163">
        <v>0</v>
      </c>
      <c r="I493" s="163">
        <f t="shared" si="360"/>
        <v>66000</v>
      </c>
      <c r="J493" s="164">
        <f>IF(G493&gt;=Datos!$D$14,(Datos!$D$14*Datos!$C$14),IF(G493&lt;=Datos!$D$14,(G493*Datos!$C$14)))</f>
        <v>1894.2</v>
      </c>
      <c r="K493" s="165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4615.755666666666</v>
      </c>
      <c r="L493" s="164">
        <f>IF(G493&gt;=Datos!$D$15,(Datos!$D$15*Datos!$C$15),IF(G493&lt;=Datos!$D$15,(G493*Datos!$C$15)))</f>
        <v>2006.4</v>
      </c>
      <c r="M493" s="163">
        <v>25</v>
      </c>
      <c r="N493" s="163">
        <f t="shared" si="365"/>
        <v>8541.3556666666664</v>
      </c>
      <c r="O493" s="192">
        <f t="shared" si="366"/>
        <v>57458.64433333333</v>
      </c>
    </row>
    <row r="494" spans="1:16" ht="36.75" customHeight="1" x14ac:dyDescent="0.2">
      <c r="A494" s="227">
        <v>397</v>
      </c>
      <c r="B494" s="99" t="s">
        <v>364</v>
      </c>
      <c r="C494" s="229" t="s">
        <v>354</v>
      </c>
      <c r="D494" s="99" t="s">
        <v>650</v>
      </c>
      <c r="E494" s="230" t="s">
        <v>300</v>
      </c>
      <c r="F494" s="230" t="s">
        <v>301</v>
      </c>
      <c r="G494" s="163">
        <v>66000</v>
      </c>
      <c r="H494" s="163">
        <v>0</v>
      </c>
      <c r="I494" s="163">
        <f t="shared" si="360"/>
        <v>66000</v>
      </c>
      <c r="J494" s="164">
        <f>IF(G494&gt;=Datos!$D$14,(Datos!$D$14*Datos!$C$14),IF(G494&lt;=Datos!$D$14,(G494*Datos!$C$14)))</f>
        <v>1894.2</v>
      </c>
      <c r="K494" s="165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4615.755666666666</v>
      </c>
      <c r="L494" s="164">
        <f>IF(G494&gt;=Datos!$D$15,(Datos!$D$15*Datos!$C$15),IF(G494&lt;=Datos!$D$15,(G494*Datos!$C$15)))</f>
        <v>2006.4</v>
      </c>
      <c r="M494" s="163">
        <v>25</v>
      </c>
      <c r="N494" s="163">
        <f t="shared" si="365"/>
        <v>8541.3556666666664</v>
      </c>
      <c r="O494" s="192">
        <f t="shared" si="366"/>
        <v>57458.64433333333</v>
      </c>
    </row>
    <row r="495" spans="1:16" ht="36.75" customHeight="1" x14ac:dyDescent="0.2">
      <c r="A495" s="227">
        <v>398</v>
      </c>
      <c r="B495" s="229" t="s">
        <v>362</v>
      </c>
      <c r="C495" s="229" t="s">
        <v>354</v>
      </c>
      <c r="D495" s="99" t="s">
        <v>893</v>
      </c>
      <c r="E495" s="230" t="s">
        <v>300</v>
      </c>
      <c r="F495" s="230" t="s">
        <v>19</v>
      </c>
      <c r="G495" s="163">
        <v>66000</v>
      </c>
      <c r="H495" s="163">
        <v>0</v>
      </c>
      <c r="I495" s="163">
        <f t="shared" si="360"/>
        <v>66000</v>
      </c>
      <c r="J495" s="164">
        <f>IF(G495&gt;=Datos!$D$14,(Datos!$D$14*Datos!$C$14),IF(G495&lt;=Datos!$D$14,(G495*Datos!$C$14)))</f>
        <v>1894.2</v>
      </c>
      <c r="K495" s="165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4615.755666666666</v>
      </c>
      <c r="L495" s="164">
        <f>IF(G495&gt;=Datos!$D$15,(Datos!$D$15*Datos!$C$15),IF(G495&lt;=Datos!$D$15,(G495*Datos!$C$15)))</f>
        <v>2006.4</v>
      </c>
      <c r="M495" s="163">
        <v>25</v>
      </c>
      <c r="N495" s="163">
        <f t="shared" si="365"/>
        <v>8541.3556666666664</v>
      </c>
      <c r="O495" s="192">
        <f t="shared" si="366"/>
        <v>57458.64433333333</v>
      </c>
    </row>
    <row r="496" spans="1:16" ht="36.75" customHeight="1" x14ac:dyDescent="0.2">
      <c r="A496" s="227">
        <v>399</v>
      </c>
      <c r="B496" s="229" t="s">
        <v>469</v>
      </c>
      <c r="C496" s="229" t="s">
        <v>354</v>
      </c>
      <c r="D496" s="229" t="s">
        <v>916</v>
      </c>
      <c r="E496" s="230" t="s">
        <v>300</v>
      </c>
      <c r="F496" s="230" t="s">
        <v>19</v>
      </c>
      <c r="G496" s="163">
        <v>66000</v>
      </c>
      <c r="H496" s="163">
        <v>0</v>
      </c>
      <c r="I496" s="163">
        <f t="shared" si="360"/>
        <v>66000</v>
      </c>
      <c r="J496" s="164">
        <f>IF(G496&gt;=Datos!$D$14,(Datos!$D$14*Datos!$C$14),IF(G496&lt;=Datos!$D$14,(G496*Datos!$C$14)))</f>
        <v>1894.2</v>
      </c>
      <c r="K496" s="165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4615.755666666666</v>
      </c>
      <c r="L496" s="164">
        <f>IF(G496&gt;=Datos!$D$15,(Datos!$D$15*Datos!$C$15),IF(G496&lt;=Datos!$D$15,(G496*Datos!$C$15)))</f>
        <v>2006.4</v>
      </c>
      <c r="M496" s="163">
        <v>25</v>
      </c>
      <c r="N496" s="163">
        <f t="shared" si="365"/>
        <v>8541.3556666666664</v>
      </c>
      <c r="O496" s="192">
        <f t="shared" si="366"/>
        <v>57458.64433333333</v>
      </c>
    </row>
    <row r="497" spans="1:15" ht="36.75" customHeight="1" x14ac:dyDescent="0.2">
      <c r="A497" s="227">
        <v>400</v>
      </c>
      <c r="B497" s="229" t="s">
        <v>673</v>
      </c>
      <c r="C497" s="229" t="s">
        <v>354</v>
      </c>
      <c r="D497" s="99" t="s">
        <v>480</v>
      </c>
      <c r="E497" s="230" t="s">
        <v>300</v>
      </c>
      <c r="F497" s="230" t="s">
        <v>19</v>
      </c>
      <c r="G497" s="163">
        <v>35000</v>
      </c>
      <c r="H497" s="163">
        <v>0</v>
      </c>
      <c r="I497" s="163">
        <f t="shared" si="360"/>
        <v>35000</v>
      </c>
      <c r="J497" s="164">
        <f>IF(G497&gt;=Datos!$D$14,(Datos!$D$14*Datos!$C$14),IF(G497&lt;=Datos!$D$14,(G497*Datos!$C$14)))</f>
        <v>1004.5</v>
      </c>
      <c r="K497" s="165" t="str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0</v>
      </c>
      <c r="L497" s="164">
        <f>IF(G497&gt;=Datos!$D$15,(Datos!$D$15*Datos!$C$15),IF(G497&lt;=Datos!$D$15,(G497*Datos!$C$15)))</f>
        <v>1064</v>
      </c>
      <c r="M497" s="163">
        <v>25</v>
      </c>
      <c r="N497" s="163">
        <f t="shared" si="365"/>
        <v>2093.5</v>
      </c>
      <c r="O497" s="192">
        <f t="shared" si="366"/>
        <v>32906.5</v>
      </c>
    </row>
    <row r="498" spans="1:15" ht="36.75" customHeight="1" x14ac:dyDescent="0.2">
      <c r="A498" s="227">
        <v>401</v>
      </c>
      <c r="B498" s="249" t="s">
        <v>71</v>
      </c>
      <c r="C498" s="229" t="s">
        <v>354</v>
      </c>
      <c r="D498" s="138" t="s">
        <v>893</v>
      </c>
      <c r="E498" s="230" t="s">
        <v>300</v>
      </c>
      <c r="F498" s="230" t="s">
        <v>19</v>
      </c>
      <c r="G498" s="163">
        <v>66000</v>
      </c>
      <c r="H498" s="163">
        <v>0</v>
      </c>
      <c r="I498" s="163">
        <f t="shared" si="360"/>
        <v>66000</v>
      </c>
      <c r="J498" s="164">
        <f>IF(G498&gt;=Datos!$D$14,(Datos!$D$14*Datos!$C$14),IF(G498&lt;=Datos!$D$14,(G498*Datos!$C$14)))</f>
        <v>1894.2</v>
      </c>
      <c r="K498" s="165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4615.755666666666</v>
      </c>
      <c r="L498" s="164">
        <f>IF(G498&gt;=Datos!$D$15,(Datos!$D$15*Datos!$C$15),IF(G498&lt;=Datos!$D$15,(G498*Datos!$C$15)))</f>
        <v>2006.4</v>
      </c>
      <c r="M498" s="163">
        <v>25</v>
      </c>
      <c r="N498" s="163">
        <f t="shared" si="365"/>
        <v>8541.3556666666664</v>
      </c>
      <c r="O498" s="192">
        <f t="shared" si="366"/>
        <v>57458.64433333333</v>
      </c>
    </row>
    <row r="499" spans="1:15" ht="36.75" customHeight="1" x14ac:dyDescent="0.2">
      <c r="A499" s="227">
        <v>402</v>
      </c>
      <c r="B499" s="249" t="s">
        <v>120</v>
      </c>
      <c r="C499" s="229" t="s">
        <v>354</v>
      </c>
      <c r="D499" s="138" t="s">
        <v>916</v>
      </c>
      <c r="E499" s="230" t="s">
        <v>300</v>
      </c>
      <c r="F499" s="230" t="s">
        <v>19</v>
      </c>
      <c r="G499" s="163">
        <v>66000</v>
      </c>
      <c r="H499" s="163">
        <v>0</v>
      </c>
      <c r="I499" s="163">
        <f t="shared" si="360"/>
        <v>66000</v>
      </c>
      <c r="J499" s="164">
        <f>IF(G499&gt;=Datos!$D$14,(Datos!$D$14*Datos!$C$14),IF(G499&lt;=Datos!$D$14,(G499*Datos!$C$14)))</f>
        <v>1894.2</v>
      </c>
      <c r="K499" s="165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4615.755666666666</v>
      </c>
      <c r="L499" s="164">
        <f>IF(G499&gt;=Datos!$D$15,(Datos!$D$15*Datos!$C$15),IF(G499&lt;=Datos!$D$15,(G499*Datos!$C$15)))</f>
        <v>2006.4</v>
      </c>
      <c r="M499" s="163">
        <v>25</v>
      </c>
      <c r="N499" s="163">
        <f t="shared" ref="N499" si="367">SUM(J499:M499)</f>
        <v>8541.3556666666664</v>
      </c>
      <c r="O499" s="192">
        <f t="shared" ref="O499" si="368">+G499-N499</f>
        <v>57458.64433333333</v>
      </c>
    </row>
    <row r="500" spans="1:15" ht="36.75" customHeight="1" x14ac:dyDescent="0.2">
      <c r="A500" s="227">
        <v>403</v>
      </c>
      <c r="B500" s="249" t="s">
        <v>1091</v>
      </c>
      <c r="C500" s="229" t="s">
        <v>354</v>
      </c>
      <c r="D500" s="138" t="s">
        <v>916</v>
      </c>
      <c r="E500" s="230" t="s">
        <v>300</v>
      </c>
      <c r="F500" s="230" t="s">
        <v>19</v>
      </c>
      <c r="G500" s="163">
        <v>60000</v>
      </c>
      <c r="H500" s="163">
        <v>0</v>
      </c>
      <c r="I500" s="163">
        <f t="shared" ref="I500:I505" si="369">SUM(G500:H500)</f>
        <v>60000</v>
      </c>
      <c r="J500" s="164">
        <f>IF(G500&gt;=Datos!$D$14,(Datos!$D$14*Datos!$C$14),IF(G500&lt;=Datos!$D$14,(G500*Datos!$C$14)))</f>
        <v>1722</v>
      </c>
      <c r="K500" s="165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3486.6756666666661</v>
      </c>
      <c r="L500" s="164">
        <f>IF(G500&gt;=Datos!$D$15,(Datos!$D$15*Datos!$C$15),IF(G500&lt;=Datos!$D$15,(G500*Datos!$C$15)))</f>
        <v>1824</v>
      </c>
      <c r="M500" s="163">
        <v>25</v>
      </c>
      <c r="N500" s="163">
        <f t="shared" ref="N500:N505" si="370">SUM(J500:M500)</f>
        <v>7057.6756666666661</v>
      </c>
      <c r="O500" s="192">
        <f t="shared" ref="O500:O505" si="371">+G500-N500</f>
        <v>52942.324333333338</v>
      </c>
    </row>
    <row r="501" spans="1:15" ht="36.75" customHeight="1" x14ac:dyDescent="0.2">
      <c r="A501" s="227">
        <v>404</v>
      </c>
      <c r="B501" s="249" t="s">
        <v>1092</v>
      </c>
      <c r="C501" s="229" t="s">
        <v>354</v>
      </c>
      <c r="D501" s="138" t="s">
        <v>838</v>
      </c>
      <c r="E501" s="230" t="s">
        <v>300</v>
      </c>
      <c r="F501" s="230" t="s">
        <v>19</v>
      </c>
      <c r="G501" s="163">
        <v>60000</v>
      </c>
      <c r="H501" s="163">
        <v>0</v>
      </c>
      <c r="I501" s="163">
        <f t="shared" si="369"/>
        <v>60000</v>
      </c>
      <c r="J501" s="164">
        <f>IF(G501&gt;=Datos!$D$14,(Datos!$D$14*Datos!$C$14),IF(G501&lt;=Datos!$D$14,(G501*Datos!$C$14)))</f>
        <v>1722</v>
      </c>
      <c r="K501" s="165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3486.6756666666661</v>
      </c>
      <c r="L501" s="164">
        <f>IF(G501&gt;=Datos!$D$15,(Datos!$D$15*Datos!$C$15),IF(G501&lt;=Datos!$D$15,(G501*Datos!$C$15)))</f>
        <v>1824</v>
      </c>
      <c r="M501" s="163">
        <v>25</v>
      </c>
      <c r="N501" s="163">
        <f t="shared" si="370"/>
        <v>7057.6756666666661</v>
      </c>
      <c r="O501" s="192">
        <f t="shared" si="371"/>
        <v>52942.324333333338</v>
      </c>
    </row>
    <row r="502" spans="1:15" ht="36.75" customHeight="1" x14ac:dyDescent="0.2">
      <c r="A502" s="227">
        <v>405</v>
      </c>
      <c r="B502" s="249" t="s">
        <v>1093</v>
      </c>
      <c r="C502" s="229" t="s">
        <v>354</v>
      </c>
      <c r="D502" s="138" t="s">
        <v>480</v>
      </c>
      <c r="E502" s="230" t="s">
        <v>300</v>
      </c>
      <c r="F502" s="230" t="s">
        <v>19</v>
      </c>
      <c r="G502" s="163">
        <v>35000</v>
      </c>
      <c r="H502" s="163">
        <v>0</v>
      </c>
      <c r="I502" s="163">
        <f t="shared" si="369"/>
        <v>35000</v>
      </c>
      <c r="J502" s="164">
        <f>IF(G502&gt;=Datos!$D$14,(Datos!$D$14*Datos!$C$14),IF(G502&lt;=Datos!$D$14,(G502*Datos!$C$14)))</f>
        <v>1004.5</v>
      </c>
      <c r="K502" s="165" t="str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0</v>
      </c>
      <c r="L502" s="164">
        <f>IF(G502&gt;=Datos!$D$15,(Datos!$D$15*Datos!$C$15),IF(G502&lt;=Datos!$D$15,(G502*Datos!$C$15)))</f>
        <v>1064</v>
      </c>
      <c r="M502" s="163">
        <v>25</v>
      </c>
      <c r="N502" s="163">
        <f t="shared" si="370"/>
        <v>2093.5</v>
      </c>
      <c r="O502" s="192">
        <f t="shared" si="371"/>
        <v>32906.5</v>
      </c>
    </row>
    <row r="503" spans="1:15" ht="36.75" customHeight="1" x14ac:dyDescent="0.2">
      <c r="A503" s="227">
        <v>406</v>
      </c>
      <c r="B503" s="249" t="s">
        <v>1094</v>
      </c>
      <c r="C503" s="229" t="s">
        <v>354</v>
      </c>
      <c r="D503" s="138" t="s">
        <v>651</v>
      </c>
      <c r="E503" s="230" t="s">
        <v>300</v>
      </c>
      <c r="F503" s="230" t="s">
        <v>19</v>
      </c>
      <c r="G503" s="163">
        <v>60000</v>
      </c>
      <c r="H503" s="163">
        <v>0</v>
      </c>
      <c r="I503" s="163">
        <f t="shared" si="369"/>
        <v>60000</v>
      </c>
      <c r="J503" s="164">
        <f>IF(G503&gt;=Datos!$D$14,(Datos!$D$14*Datos!$C$14),IF(G503&lt;=Datos!$D$14,(G503*Datos!$C$14)))</f>
        <v>1722</v>
      </c>
      <c r="K503" s="165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3486.6756666666661</v>
      </c>
      <c r="L503" s="164">
        <f>IF(G503&gt;=Datos!$D$15,(Datos!$D$15*Datos!$C$15),IF(G503&lt;=Datos!$D$15,(G503*Datos!$C$15)))</f>
        <v>1824</v>
      </c>
      <c r="M503" s="163">
        <v>25</v>
      </c>
      <c r="N503" s="163">
        <f t="shared" si="370"/>
        <v>7057.6756666666661</v>
      </c>
      <c r="O503" s="192">
        <f t="shared" si="371"/>
        <v>52942.324333333338</v>
      </c>
    </row>
    <row r="504" spans="1:15" ht="36.75" customHeight="1" x14ac:dyDescent="0.2">
      <c r="A504" s="227">
        <v>407</v>
      </c>
      <c r="B504" s="249" t="s">
        <v>1095</v>
      </c>
      <c r="C504" s="229" t="s">
        <v>354</v>
      </c>
      <c r="D504" s="138" t="s">
        <v>308</v>
      </c>
      <c r="E504" s="230" t="s">
        <v>300</v>
      </c>
      <c r="F504" s="230" t="s">
        <v>19</v>
      </c>
      <c r="G504" s="163">
        <v>80000</v>
      </c>
      <c r="H504" s="163">
        <v>0</v>
      </c>
      <c r="I504" s="163">
        <f t="shared" si="369"/>
        <v>80000</v>
      </c>
      <c r="J504" s="164">
        <f>IF(G504&gt;=Datos!$D$14,(Datos!$D$14*Datos!$C$14),IF(G504&lt;=Datos!$D$14,(G504*Datos!$C$14)))</f>
        <v>2296</v>
      </c>
      <c r="K504" s="165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7400.8606666666674</v>
      </c>
      <c r="L504" s="164">
        <f>IF(G504&gt;=Datos!$D$15,(Datos!$D$15*Datos!$C$15),IF(G504&lt;=Datos!$D$15,(G504*Datos!$C$15)))</f>
        <v>2432</v>
      </c>
      <c r="M504" s="163">
        <v>25</v>
      </c>
      <c r="N504" s="163">
        <f t="shared" si="370"/>
        <v>12153.860666666667</v>
      </c>
      <c r="O504" s="192">
        <f t="shared" si="371"/>
        <v>67846.139333333325</v>
      </c>
    </row>
    <row r="505" spans="1:15" ht="36.75" customHeight="1" x14ac:dyDescent="0.2">
      <c r="A505" s="227">
        <v>408</v>
      </c>
      <c r="B505" s="249" t="s">
        <v>1096</v>
      </c>
      <c r="C505" s="229" t="s">
        <v>354</v>
      </c>
      <c r="D505" s="138" t="s">
        <v>480</v>
      </c>
      <c r="E505" s="230" t="s">
        <v>300</v>
      </c>
      <c r="F505" s="230" t="s">
        <v>19</v>
      </c>
      <c r="G505" s="163">
        <v>35000</v>
      </c>
      <c r="H505" s="163">
        <v>0</v>
      </c>
      <c r="I505" s="163">
        <f t="shared" si="369"/>
        <v>35000</v>
      </c>
      <c r="J505" s="164">
        <f>IF(G505&gt;=Datos!$D$14,(Datos!$D$14*Datos!$C$14),IF(G505&lt;=Datos!$D$14,(G505*Datos!$C$14)))</f>
        <v>1004.5</v>
      </c>
      <c r="K505" s="165" t="str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0</v>
      </c>
      <c r="L505" s="164">
        <f>IF(G505&gt;=Datos!$D$15,(Datos!$D$15*Datos!$C$15),IF(G505&lt;=Datos!$D$15,(G505*Datos!$C$15)))</f>
        <v>1064</v>
      </c>
      <c r="M505" s="163">
        <v>25</v>
      </c>
      <c r="N505" s="163">
        <f t="shared" si="370"/>
        <v>2093.5</v>
      </c>
      <c r="O505" s="192">
        <f t="shared" si="371"/>
        <v>32906.5</v>
      </c>
    </row>
    <row r="506" spans="1:15" s="236" customFormat="1" ht="36.75" customHeight="1" x14ac:dyDescent="0.2">
      <c r="A506" s="276" t="s">
        <v>483</v>
      </c>
      <c r="B506" s="301"/>
      <c r="C506" s="254">
        <f>23+6</f>
        <v>29</v>
      </c>
      <c r="D506" s="254"/>
      <c r="E506" s="255"/>
      <c r="F506" s="256"/>
      <c r="G506" s="168">
        <f>SUM(G477:G505)</f>
        <v>1682344.83</v>
      </c>
      <c r="H506" s="168">
        <f t="shared" ref="H506:O506" si="372">SUM(H477:H505)</f>
        <v>0</v>
      </c>
      <c r="I506" s="168">
        <f t="shared" si="372"/>
        <v>1682344.83</v>
      </c>
      <c r="J506" s="168">
        <f t="shared" si="372"/>
        <v>48283.296621000001</v>
      </c>
      <c r="K506" s="168">
        <f t="shared" si="372"/>
        <v>99680.070499999973</v>
      </c>
      <c r="L506" s="168">
        <f t="shared" si="372"/>
        <v>51143.282832000012</v>
      </c>
      <c r="M506" s="168">
        <f t="shared" si="372"/>
        <v>17181.149999999998</v>
      </c>
      <c r="N506" s="168">
        <f t="shared" si="372"/>
        <v>216287.79995300007</v>
      </c>
      <c r="O506" s="168">
        <f t="shared" si="372"/>
        <v>1466057.0300470004</v>
      </c>
    </row>
    <row r="507" spans="1:15" ht="36.75" customHeight="1" x14ac:dyDescent="0.2">
      <c r="A507" s="276" t="s">
        <v>488</v>
      </c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8"/>
    </row>
    <row r="508" spans="1:15" ht="36.75" customHeight="1" x14ac:dyDescent="0.2">
      <c r="A508" s="227">
        <v>409</v>
      </c>
      <c r="B508" s="229" t="s">
        <v>224</v>
      </c>
      <c r="C508" s="229" t="s">
        <v>439</v>
      </c>
      <c r="D508" s="99" t="s">
        <v>430</v>
      </c>
      <c r="E508" s="230" t="s">
        <v>300</v>
      </c>
      <c r="F508" s="230" t="s">
        <v>19</v>
      </c>
      <c r="G508" s="163">
        <v>145000</v>
      </c>
      <c r="H508" s="163">
        <v>0</v>
      </c>
      <c r="I508" s="163">
        <f>SUM(G508:H508)</f>
        <v>145000</v>
      </c>
      <c r="J508" s="164">
        <f>IF(G508&gt;=Datos!$D$14,(Datos!$D$14*Datos!$C$14),IF(G508&lt;=Datos!$D$14,(G508*Datos!$C$14)))</f>
        <v>4161.5</v>
      </c>
      <c r="K508" s="165">
        <v>22261.63</v>
      </c>
      <c r="L508" s="164">
        <f>IF(G508&gt;=Datos!$D$15,(Datos!$D$15*Datos!$C$15),IF(G508&lt;=Datos!$D$15,(G508*Datos!$C$15)))</f>
        <v>4408</v>
      </c>
      <c r="M508" s="163">
        <v>1740.46</v>
      </c>
      <c r="N508" s="163">
        <f>SUM(J508:M508)</f>
        <v>32571.59</v>
      </c>
      <c r="O508" s="192">
        <f>+G508-N508</f>
        <v>112428.41</v>
      </c>
    </row>
    <row r="509" spans="1:15" s="236" customFormat="1" ht="36.75" customHeight="1" x14ac:dyDescent="0.2">
      <c r="A509" s="276" t="s">
        <v>483</v>
      </c>
      <c r="B509" s="277"/>
      <c r="C509" s="234">
        <v>1</v>
      </c>
      <c r="D509" s="234"/>
      <c r="E509" s="235"/>
      <c r="F509" s="167"/>
      <c r="G509" s="168">
        <f t="shared" ref="G509:O509" si="373">SUM(G508:G508)</f>
        <v>145000</v>
      </c>
      <c r="H509" s="250">
        <f t="shared" si="373"/>
        <v>0</v>
      </c>
      <c r="I509" s="250">
        <f t="shared" si="373"/>
        <v>145000</v>
      </c>
      <c r="J509" s="250">
        <f t="shared" si="373"/>
        <v>4161.5</v>
      </c>
      <c r="K509" s="215">
        <f t="shared" si="373"/>
        <v>22261.63</v>
      </c>
      <c r="L509" s="250">
        <f t="shared" si="373"/>
        <v>4408</v>
      </c>
      <c r="M509" s="250">
        <f t="shared" si="373"/>
        <v>1740.46</v>
      </c>
      <c r="N509" s="251">
        <f t="shared" si="373"/>
        <v>32571.59</v>
      </c>
      <c r="O509" s="252">
        <f t="shared" si="373"/>
        <v>112428.41</v>
      </c>
    </row>
    <row r="510" spans="1:15" ht="36.75" customHeight="1" x14ac:dyDescent="0.2">
      <c r="A510" s="276" t="s">
        <v>1019</v>
      </c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8"/>
    </row>
    <row r="511" spans="1:15" ht="36.75" customHeight="1" x14ac:dyDescent="0.2">
      <c r="A511" s="227">
        <v>410</v>
      </c>
      <c r="B511" s="229" t="s">
        <v>1018</v>
      </c>
      <c r="C511" s="229" t="s">
        <v>306</v>
      </c>
      <c r="D511" s="99" t="s">
        <v>480</v>
      </c>
      <c r="E511" s="230" t="s">
        <v>300</v>
      </c>
      <c r="F511" s="230" t="s">
        <v>19</v>
      </c>
      <c r="G511" s="163">
        <v>35000</v>
      </c>
      <c r="H511" s="163">
        <v>0</v>
      </c>
      <c r="I511" s="163">
        <f>SUM(G511:H511)</f>
        <v>35000</v>
      </c>
      <c r="J511" s="164">
        <f>IF(G511&gt;=Datos!$D$14,(Datos!$D$14*Datos!$C$14),IF(G511&lt;=Datos!$D$14,(G511*Datos!$C$14)))</f>
        <v>1004.5</v>
      </c>
      <c r="K511" s="165" t="str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0</v>
      </c>
      <c r="L511" s="164">
        <f>IF(G511&gt;=Datos!$D$15,(Datos!$D$15*Datos!$C$15),IF(G511&lt;=Datos!$D$15,(G511*Datos!$C$15)))</f>
        <v>1064</v>
      </c>
      <c r="M511" s="163">
        <v>25</v>
      </c>
      <c r="N511" s="163">
        <f>SUM(J511:M511)</f>
        <v>2093.5</v>
      </c>
      <c r="O511" s="192">
        <f>+G511-N511</f>
        <v>32906.5</v>
      </c>
    </row>
    <row r="512" spans="1:15" s="236" customFormat="1" ht="36.75" customHeight="1" x14ac:dyDescent="0.2">
      <c r="A512" s="276" t="s">
        <v>483</v>
      </c>
      <c r="B512" s="277"/>
      <c r="C512" s="234">
        <v>1</v>
      </c>
      <c r="D512" s="234"/>
      <c r="E512" s="235"/>
      <c r="F512" s="167"/>
      <c r="G512" s="168">
        <f t="shared" ref="G512:O512" si="374">SUM(G511:G511)</f>
        <v>35000</v>
      </c>
      <c r="H512" s="250">
        <f t="shared" si="374"/>
        <v>0</v>
      </c>
      <c r="I512" s="250">
        <f t="shared" si="374"/>
        <v>35000</v>
      </c>
      <c r="J512" s="250">
        <f t="shared" si="374"/>
        <v>1004.5</v>
      </c>
      <c r="K512" s="215">
        <f t="shared" si="374"/>
        <v>0</v>
      </c>
      <c r="L512" s="250">
        <f t="shared" si="374"/>
        <v>1064</v>
      </c>
      <c r="M512" s="250">
        <f t="shared" si="374"/>
        <v>25</v>
      </c>
      <c r="N512" s="251">
        <f t="shared" si="374"/>
        <v>2093.5</v>
      </c>
      <c r="O512" s="252">
        <f t="shared" si="374"/>
        <v>32906.5</v>
      </c>
    </row>
    <row r="513" spans="1:15" ht="36.75" customHeight="1" x14ac:dyDescent="0.2">
      <c r="A513" s="276" t="s">
        <v>488</v>
      </c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8"/>
    </row>
    <row r="514" spans="1:15" ht="36.75" customHeight="1" x14ac:dyDescent="0.2">
      <c r="A514" s="227">
        <v>411</v>
      </c>
      <c r="B514" s="229" t="s">
        <v>1097</v>
      </c>
      <c r="C514" s="229" t="s">
        <v>439</v>
      </c>
      <c r="D514" s="99" t="s">
        <v>245</v>
      </c>
      <c r="E514" s="230" t="s">
        <v>300</v>
      </c>
      <c r="F514" s="230" t="s">
        <v>19</v>
      </c>
      <c r="G514" s="163">
        <v>33000</v>
      </c>
      <c r="H514" s="163">
        <v>0</v>
      </c>
      <c r="I514" s="163">
        <f>SUM(G514:H514)</f>
        <v>33000</v>
      </c>
      <c r="J514" s="164">
        <f>IF(G514&gt;=Datos!$D$14,(Datos!$D$14*Datos!$C$14),IF(G514&lt;=Datos!$D$14,(G514*Datos!$C$14)))</f>
        <v>947.1</v>
      </c>
      <c r="K514" s="165" t="str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0</v>
      </c>
      <c r="L514" s="164">
        <f>IF(G514&gt;=Datos!$D$15,(Datos!$D$15*Datos!$C$15),IF(G514&lt;=Datos!$D$15,(G514*Datos!$C$15)))</f>
        <v>1003.2</v>
      </c>
      <c r="M514" s="163">
        <v>25</v>
      </c>
      <c r="N514" s="163">
        <f>SUM(J514:M514)</f>
        <v>1975.3000000000002</v>
      </c>
      <c r="O514" s="192">
        <f>+G514-N514</f>
        <v>31024.7</v>
      </c>
    </row>
    <row r="515" spans="1:15" s="236" customFormat="1" ht="36.75" customHeight="1" x14ac:dyDescent="0.2">
      <c r="A515" s="276" t="s">
        <v>483</v>
      </c>
      <c r="B515" s="277"/>
      <c r="C515" s="234">
        <v>1</v>
      </c>
      <c r="D515" s="234"/>
      <c r="E515" s="235"/>
      <c r="F515" s="167"/>
      <c r="G515" s="168">
        <f t="shared" ref="G515:O515" si="375">SUM(G514:G514)</f>
        <v>33000</v>
      </c>
      <c r="H515" s="250">
        <f t="shared" si="375"/>
        <v>0</v>
      </c>
      <c r="I515" s="250">
        <f t="shared" si="375"/>
        <v>33000</v>
      </c>
      <c r="J515" s="250">
        <f t="shared" si="375"/>
        <v>947.1</v>
      </c>
      <c r="K515" s="215">
        <f t="shared" si="375"/>
        <v>0</v>
      </c>
      <c r="L515" s="250">
        <f t="shared" si="375"/>
        <v>1003.2</v>
      </c>
      <c r="M515" s="250">
        <f t="shared" si="375"/>
        <v>25</v>
      </c>
      <c r="N515" s="251">
        <f t="shared" si="375"/>
        <v>1975.3000000000002</v>
      </c>
      <c r="O515" s="252">
        <f t="shared" si="375"/>
        <v>31024.7</v>
      </c>
    </row>
    <row r="516" spans="1:15" ht="36.75" customHeight="1" x14ac:dyDescent="0.2">
      <c r="A516" s="276" t="s">
        <v>512</v>
      </c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8"/>
    </row>
    <row r="517" spans="1:15" ht="36.75" customHeight="1" x14ac:dyDescent="0.2">
      <c r="A517" s="227">
        <v>412</v>
      </c>
      <c r="B517" s="229" t="s">
        <v>658</v>
      </c>
      <c r="C517" s="229" t="s">
        <v>304</v>
      </c>
      <c r="D517" s="99" t="s">
        <v>330</v>
      </c>
      <c r="E517" s="230" t="s">
        <v>300</v>
      </c>
      <c r="F517" s="230" t="s">
        <v>19</v>
      </c>
      <c r="G517" s="163">
        <v>66000</v>
      </c>
      <c r="H517" s="163">
        <v>0</v>
      </c>
      <c r="I517" s="163">
        <f t="shared" ref="I517:I561" si="376">SUM(G517:H517)</f>
        <v>66000</v>
      </c>
      <c r="J517" s="164">
        <f>IF(G517&gt;=Datos!$D$14,(Datos!$D$14*Datos!$C$14),IF(G517&lt;=Datos!$D$14,(G517*Datos!$C$14)))</f>
        <v>1894.2</v>
      </c>
      <c r="K517" s="165">
        <f>IF((G517-J517-L517)&lt;=Datos!$G$7,"0",IF((G517-J517-L517)&lt;=Datos!$G$8,((G517-J517-L517)-Datos!$F$8)*Datos!$I$6,IF((G517-J517-L517)&lt;=Datos!$G$9,Datos!$I$8+((G517-J517-L517)-Datos!$F$9)*Datos!$J$6,IF((G517-J517-L517)&gt;=Datos!$F$10,(Datos!$I$8+Datos!$J$8)+((G517-J517-L517)-Datos!$F$10)*Datos!$K$6))))</f>
        <v>4615.755666666666</v>
      </c>
      <c r="L517" s="164">
        <f>IF(G517&gt;=Datos!$D$15,(Datos!$D$15*Datos!$C$15),IF(G517&lt;=Datos!$D$15,(G517*Datos!$C$15)))</f>
        <v>2006.4</v>
      </c>
      <c r="M517" s="163">
        <v>25</v>
      </c>
      <c r="N517" s="163">
        <f t="shared" ref="N517:N545" si="377">SUM(J517:M517)</f>
        <v>8541.3556666666664</v>
      </c>
      <c r="O517" s="192">
        <f t="shared" ref="O517:O545" si="378">+G517-N517</f>
        <v>57458.64433333333</v>
      </c>
    </row>
    <row r="518" spans="1:15" ht="36.75" customHeight="1" x14ac:dyDescent="0.2">
      <c r="A518" s="227">
        <v>413</v>
      </c>
      <c r="B518" s="229" t="s">
        <v>659</v>
      </c>
      <c r="C518" s="229" t="s">
        <v>304</v>
      </c>
      <c r="D518" s="99" t="s">
        <v>650</v>
      </c>
      <c r="E518" s="230" t="s">
        <v>300</v>
      </c>
      <c r="F518" s="230" t="s">
        <v>19</v>
      </c>
      <c r="G518" s="163">
        <v>66000</v>
      </c>
      <c r="H518" s="163">
        <v>0</v>
      </c>
      <c r="I518" s="163">
        <f t="shared" si="376"/>
        <v>66000</v>
      </c>
      <c r="J518" s="164">
        <f>IF(G518&gt;=Datos!$D$14,(Datos!$D$14*Datos!$C$14),IF(G518&lt;=Datos!$D$14,(G518*Datos!$C$14)))</f>
        <v>1894.2</v>
      </c>
      <c r="K518" s="165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4615.755666666666</v>
      </c>
      <c r="L518" s="164">
        <f>IF(G518&gt;=Datos!$D$15,(Datos!$D$15*Datos!$C$15),IF(G518&lt;=Datos!$D$15,(G518*Datos!$C$15)))</f>
        <v>2006.4</v>
      </c>
      <c r="M518" s="163">
        <v>25</v>
      </c>
      <c r="N518" s="163">
        <f t="shared" si="377"/>
        <v>8541.3556666666664</v>
      </c>
      <c r="O518" s="192">
        <f t="shared" si="378"/>
        <v>57458.64433333333</v>
      </c>
    </row>
    <row r="519" spans="1:15" ht="36.75" customHeight="1" x14ac:dyDescent="0.2">
      <c r="A519" s="227">
        <v>414</v>
      </c>
      <c r="B519" s="229" t="s">
        <v>660</v>
      </c>
      <c r="C519" s="229" t="s">
        <v>304</v>
      </c>
      <c r="D519" s="99" t="s">
        <v>480</v>
      </c>
      <c r="E519" s="230" t="s">
        <v>300</v>
      </c>
      <c r="F519" s="230" t="s">
        <v>19</v>
      </c>
      <c r="G519" s="163">
        <v>35000</v>
      </c>
      <c r="H519" s="163">
        <v>0</v>
      </c>
      <c r="I519" s="163">
        <f t="shared" si="376"/>
        <v>35000</v>
      </c>
      <c r="J519" s="164">
        <f>IF(G519&gt;=Datos!$D$14,(Datos!$D$14*Datos!$C$14),IF(G519&lt;=Datos!$D$14,(G519*Datos!$C$14)))</f>
        <v>1004.5</v>
      </c>
      <c r="K519" s="165" t="str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0</v>
      </c>
      <c r="L519" s="164">
        <f>IF(G519&gt;=Datos!$D$15,(Datos!$D$15*Datos!$C$15),IF(G519&lt;=Datos!$D$15,(G519*Datos!$C$15)))</f>
        <v>1064</v>
      </c>
      <c r="M519" s="163">
        <v>25</v>
      </c>
      <c r="N519" s="163">
        <f t="shared" si="377"/>
        <v>2093.5</v>
      </c>
      <c r="O519" s="192">
        <f t="shared" si="378"/>
        <v>32906.5</v>
      </c>
    </row>
    <row r="520" spans="1:15" ht="36.75" customHeight="1" x14ac:dyDescent="0.2">
      <c r="A520" s="227">
        <v>415</v>
      </c>
      <c r="B520" s="229" t="s">
        <v>844</v>
      </c>
      <c r="C520" s="229" t="s">
        <v>702</v>
      </c>
      <c r="D520" s="99" t="s">
        <v>480</v>
      </c>
      <c r="E520" s="230" t="s">
        <v>300</v>
      </c>
      <c r="F520" s="230" t="s">
        <v>19</v>
      </c>
      <c r="G520" s="163">
        <v>35000</v>
      </c>
      <c r="H520" s="163">
        <v>0</v>
      </c>
      <c r="I520" s="163">
        <f t="shared" si="376"/>
        <v>35000</v>
      </c>
      <c r="J520" s="164">
        <f>IF(G520&gt;=Datos!$D$14,(Datos!$D$14*Datos!$C$14),IF(G520&lt;=Datos!$D$14,(G520*Datos!$C$14)))</f>
        <v>1004.5</v>
      </c>
      <c r="K520" s="165" t="str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0</v>
      </c>
      <c r="L520" s="164">
        <f>IF(G520&gt;=Datos!$D$15,(Datos!$D$15*Datos!$C$15),IF(G520&lt;=Datos!$D$15,(G520*Datos!$C$15)))</f>
        <v>1064</v>
      </c>
      <c r="M520" s="163">
        <v>25</v>
      </c>
      <c r="N520" s="163">
        <f t="shared" ref="N520" si="379">SUM(J520:M520)</f>
        <v>2093.5</v>
      </c>
      <c r="O520" s="192">
        <f t="shared" ref="O520" si="380">+G520-N520</f>
        <v>32906.5</v>
      </c>
    </row>
    <row r="521" spans="1:15" ht="36.75" customHeight="1" x14ac:dyDescent="0.2">
      <c r="A521" s="227">
        <v>416</v>
      </c>
      <c r="B521" s="229" t="s">
        <v>725</v>
      </c>
      <c r="C521" s="229" t="s">
        <v>304</v>
      </c>
      <c r="D521" s="99" t="s">
        <v>663</v>
      </c>
      <c r="E521" s="230" t="s">
        <v>300</v>
      </c>
      <c r="F521" s="230" t="s">
        <v>19</v>
      </c>
      <c r="G521" s="163">
        <v>80000</v>
      </c>
      <c r="H521" s="163">
        <v>0</v>
      </c>
      <c r="I521" s="163">
        <f t="shared" si="376"/>
        <v>80000</v>
      </c>
      <c r="J521" s="164">
        <f>IF(G521&gt;=Datos!$D$14,(Datos!$D$14*Datos!$C$14),IF(G521&lt;=Datos!$D$14,(G521*Datos!$C$14)))</f>
        <v>2296</v>
      </c>
      <c r="K521" s="165">
        <f>IF((G521-J521-L521)&lt;=Datos!$G$7,"0",IF((G521-J521-L521)&lt;=Datos!$G$8,((G521-J521-L521)-Datos!$F$8)*Datos!$I$6,IF((G521-J521-L521)&lt;=Datos!$G$9,Datos!$I$8+((G521-J521-L521)-Datos!$F$9)*Datos!$J$6,IF((G521-J521-L521)&gt;=Datos!$F$10,(Datos!$I$8+Datos!$J$8)+((G521-J521-L521)-Datos!$F$10)*Datos!$K$6))))</f>
        <v>7400.8606666666674</v>
      </c>
      <c r="L521" s="164">
        <f>IF(G521&gt;=Datos!$D$15,(Datos!$D$15*Datos!$C$15),IF(G521&lt;=Datos!$D$15,(G521*Datos!$C$15)))</f>
        <v>2432</v>
      </c>
      <c r="M521" s="163">
        <v>25</v>
      </c>
      <c r="N521" s="163">
        <f t="shared" ref="N521:N535" si="381">SUM(J521:M521)</f>
        <v>12153.860666666667</v>
      </c>
      <c r="O521" s="192">
        <f t="shared" ref="O521:O535" si="382">+G521-N521</f>
        <v>67846.139333333325</v>
      </c>
    </row>
    <row r="522" spans="1:15" ht="36.75" customHeight="1" x14ac:dyDescent="0.2">
      <c r="A522" s="227">
        <v>417</v>
      </c>
      <c r="B522" s="229" t="s">
        <v>743</v>
      </c>
      <c r="C522" s="229" t="s">
        <v>304</v>
      </c>
      <c r="D522" s="99" t="s">
        <v>480</v>
      </c>
      <c r="E522" s="230" t="s">
        <v>300</v>
      </c>
      <c r="F522" s="230" t="s">
        <v>19</v>
      </c>
      <c r="G522" s="163">
        <v>35000</v>
      </c>
      <c r="H522" s="163">
        <v>0</v>
      </c>
      <c r="I522" s="163">
        <f t="shared" si="376"/>
        <v>35000</v>
      </c>
      <c r="J522" s="164">
        <f>IF(G522&gt;=Datos!$D$14,(Datos!$D$14*Datos!$C$14),IF(G522&lt;=Datos!$D$14,(G522*Datos!$C$14)))</f>
        <v>1004.5</v>
      </c>
      <c r="K522" s="165" t="str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0</v>
      </c>
      <c r="L522" s="164">
        <f>IF(G522&gt;=Datos!$D$15,(Datos!$D$15*Datos!$C$15),IF(G522&lt;=Datos!$D$15,(G522*Datos!$C$15)))</f>
        <v>1064</v>
      </c>
      <c r="M522" s="163">
        <v>25</v>
      </c>
      <c r="N522" s="163">
        <f t="shared" ref="N522:N528" si="383">SUM(J522:M522)</f>
        <v>2093.5</v>
      </c>
      <c r="O522" s="192">
        <f t="shared" ref="O522:O528" si="384">+G522-N522</f>
        <v>32906.5</v>
      </c>
    </row>
    <row r="523" spans="1:15" ht="36.75" customHeight="1" x14ac:dyDescent="0.2">
      <c r="A523" s="227">
        <v>418</v>
      </c>
      <c r="B523" s="229" t="s">
        <v>1020</v>
      </c>
      <c r="C523" s="229" t="s">
        <v>304</v>
      </c>
      <c r="D523" s="99" t="s">
        <v>762</v>
      </c>
      <c r="E523" s="230" t="s">
        <v>300</v>
      </c>
      <c r="F523" s="230" t="s">
        <v>19</v>
      </c>
      <c r="G523" s="163">
        <v>60000</v>
      </c>
      <c r="H523" s="163">
        <v>0</v>
      </c>
      <c r="I523" s="163">
        <f t="shared" ref="I523:I524" si="385">SUM(G523:H523)</f>
        <v>60000</v>
      </c>
      <c r="J523" s="164">
        <f>IF(G523&gt;=Datos!$D$14,(Datos!$D$14*Datos!$C$14),IF(G523&lt;=Datos!$D$14,(G523*Datos!$C$14)))</f>
        <v>1722</v>
      </c>
      <c r="K523" s="165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3486.6756666666661</v>
      </c>
      <c r="L523" s="164">
        <f>IF(G523&gt;=Datos!$D$15,(Datos!$D$15*Datos!$C$15),IF(G523&lt;=Datos!$D$15,(G523*Datos!$C$15)))</f>
        <v>1824</v>
      </c>
      <c r="M523" s="163">
        <v>25</v>
      </c>
      <c r="N523" s="163">
        <f t="shared" ref="N523:N524" si="386">SUM(J523:M523)</f>
        <v>7057.6756666666661</v>
      </c>
      <c r="O523" s="192">
        <f t="shared" ref="O523:O524" si="387">+G523-N523</f>
        <v>52942.324333333338</v>
      </c>
    </row>
    <row r="524" spans="1:15" ht="36.75" customHeight="1" x14ac:dyDescent="0.2">
      <c r="A524" s="227">
        <v>419</v>
      </c>
      <c r="B524" s="229" t="s">
        <v>1021</v>
      </c>
      <c r="C524" s="229" t="s">
        <v>304</v>
      </c>
      <c r="D524" s="99" t="s">
        <v>480</v>
      </c>
      <c r="E524" s="230" t="s">
        <v>300</v>
      </c>
      <c r="F524" s="230" t="s">
        <v>19</v>
      </c>
      <c r="G524" s="163">
        <v>35000</v>
      </c>
      <c r="H524" s="163">
        <v>0</v>
      </c>
      <c r="I524" s="163">
        <f t="shared" si="385"/>
        <v>35000</v>
      </c>
      <c r="J524" s="164">
        <f>IF(G524&gt;=Datos!$D$14,(Datos!$D$14*Datos!$C$14),IF(G524&lt;=Datos!$D$14,(G524*Datos!$C$14)))</f>
        <v>1004.5</v>
      </c>
      <c r="K524" s="165" t="str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0</v>
      </c>
      <c r="L524" s="164">
        <f>IF(G524&gt;=Datos!$D$15,(Datos!$D$15*Datos!$C$15),IF(G524&lt;=Datos!$D$15,(G524*Datos!$C$15)))</f>
        <v>1064</v>
      </c>
      <c r="M524" s="163">
        <v>25</v>
      </c>
      <c r="N524" s="163">
        <f t="shared" si="386"/>
        <v>2093.5</v>
      </c>
      <c r="O524" s="192">
        <f t="shared" si="387"/>
        <v>32906.5</v>
      </c>
    </row>
    <row r="525" spans="1:15" ht="36.75" customHeight="1" x14ac:dyDescent="0.2">
      <c r="A525" s="227">
        <v>420</v>
      </c>
      <c r="B525" s="229" t="s">
        <v>926</v>
      </c>
      <c r="C525" s="229" t="s">
        <v>304</v>
      </c>
      <c r="D525" s="99" t="s">
        <v>1023</v>
      </c>
      <c r="E525" s="230" t="s">
        <v>300</v>
      </c>
      <c r="F525" s="230" t="s">
        <v>301</v>
      </c>
      <c r="G525" s="163">
        <v>60000</v>
      </c>
      <c r="H525" s="163">
        <v>0</v>
      </c>
      <c r="I525" s="163">
        <f t="shared" ref="I525" si="388">SUM(G525:H525)</f>
        <v>60000</v>
      </c>
      <c r="J525" s="164">
        <f>IF(G525&gt;=Datos!$D$14,(Datos!$D$14*Datos!$C$14),IF(G525&lt;=Datos!$D$14,(G525*Datos!$C$14)))</f>
        <v>1722</v>
      </c>
      <c r="K525" s="165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3486.6756666666661</v>
      </c>
      <c r="L525" s="164">
        <f>IF(G525&gt;=Datos!$D$15,(Datos!$D$15*Datos!$C$15),IF(G525&lt;=Datos!$D$15,(G525*Datos!$C$15)))</f>
        <v>1824</v>
      </c>
      <c r="M525" s="163">
        <v>25</v>
      </c>
      <c r="N525" s="163">
        <f t="shared" ref="N525" si="389">SUM(J525:M525)</f>
        <v>7057.6756666666661</v>
      </c>
      <c r="O525" s="192">
        <f t="shared" ref="O525" si="390">+G525-N525</f>
        <v>52942.324333333338</v>
      </c>
    </row>
    <row r="526" spans="1:15" ht="36.75" customHeight="1" x14ac:dyDescent="0.2">
      <c r="A526" s="227">
        <v>421</v>
      </c>
      <c r="B526" s="229" t="s">
        <v>293</v>
      </c>
      <c r="C526" s="229" t="s">
        <v>304</v>
      </c>
      <c r="D526" s="99" t="s">
        <v>1023</v>
      </c>
      <c r="E526" s="230" t="s">
        <v>300</v>
      </c>
      <c r="F526" s="230" t="s">
        <v>19</v>
      </c>
      <c r="G526" s="163">
        <v>66000</v>
      </c>
      <c r="H526" s="163">
        <v>0</v>
      </c>
      <c r="I526" s="163">
        <f t="shared" si="376"/>
        <v>66000</v>
      </c>
      <c r="J526" s="164">
        <f>IF(G526&gt;=Datos!$D$14,(Datos!$D$14*Datos!$C$14),IF(G526&lt;=Datos!$D$14,(G526*Datos!$C$14)))</f>
        <v>1894.2</v>
      </c>
      <c r="K526" s="165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4615.755666666666</v>
      </c>
      <c r="L526" s="164">
        <f>IF(G526&gt;=Datos!$D$15,(Datos!$D$15*Datos!$C$15),IF(G526&lt;=Datos!$D$15,(G526*Datos!$C$15)))</f>
        <v>2006.4</v>
      </c>
      <c r="M526" s="163">
        <v>25</v>
      </c>
      <c r="N526" s="163">
        <f t="shared" si="383"/>
        <v>8541.3556666666664</v>
      </c>
      <c r="O526" s="192">
        <f t="shared" si="384"/>
        <v>57458.64433333333</v>
      </c>
    </row>
    <row r="527" spans="1:15" ht="36.75" customHeight="1" x14ac:dyDescent="0.2">
      <c r="A527" s="227">
        <v>422</v>
      </c>
      <c r="B527" s="229" t="s">
        <v>205</v>
      </c>
      <c r="C527" s="229" t="s">
        <v>304</v>
      </c>
      <c r="D527" s="99" t="s">
        <v>650</v>
      </c>
      <c r="E527" s="230" t="s">
        <v>300</v>
      </c>
      <c r="F527" s="230" t="s">
        <v>19</v>
      </c>
      <c r="G527" s="163">
        <v>71500</v>
      </c>
      <c r="H527" s="163">
        <v>0</v>
      </c>
      <c r="I527" s="163">
        <f t="shared" si="376"/>
        <v>71500</v>
      </c>
      <c r="J527" s="164">
        <f>IF(G527&gt;=Datos!$D$14,(Datos!$D$14*Datos!$C$14),IF(G527&lt;=Datos!$D$14,(G527*Datos!$C$14)))</f>
        <v>2052.0500000000002</v>
      </c>
      <c r="K527" s="165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5650.745666666664</v>
      </c>
      <c r="L527" s="164">
        <f>IF(G527&gt;=Datos!$D$15,(Datos!$D$15*Datos!$C$15),IF(G527&lt;=Datos!$D$15,(G527*Datos!$C$15)))</f>
        <v>2173.6</v>
      </c>
      <c r="M527" s="163">
        <v>25</v>
      </c>
      <c r="N527" s="163">
        <f t="shared" si="383"/>
        <v>9901.3956666666636</v>
      </c>
      <c r="O527" s="192">
        <f t="shared" si="384"/>
        <v>61598.604333333336</v>
      </c>
    </row>
    <row r="528" spans="1:15" ht="36.75" customHeight="1" x14ac:dyDescent="0.2">
      <c r="A528" s="227">
        <v>423</v>
      </c>
      <c r="B528" s="229" t="s">
        <v>34</v>
      </c>
      <c r="C528" s="229" t="s">
        <v>304</v>
      </c>
      <c r="D528" s="99" t="s">
        <v>666</v>
      </c>
      <c r="E528" s="230" t="s">
        <v>300</v>
      </c>
      <c r="F528" s="230" t="s">
        <v>19</v>
      </c>
      <c r="G528" s="163">
        <v>78828.75</v>
      </c>
      <c r="H528" s="163">
        <v>0</v>
      </c>
      <c r="I528" s="163">
        <f t="shared" si="376"/>
        <v>78828.75</v>
      </c>
      <c r="J528" s="164">
        <f>IF(G528&gt;=Datos!$D$14,(Datos!$D$14*Datos!$C$14),IF(G528&lt;=Datos!$D$14,(G528*Datos!$C$14)))</f>
        <v>2262.3851249999998</v>
      </c>
      <c r="K528" s="165">
        <v>6696.5</v>
      </c>
      <c r="L528" s="164">
        <f>IF(G528&gt;=Datos!$D$15,(Datos!$D$15*Datos!$C$15),IF(G528&lt;=Datos!$D$15,(G528*Datos!$C$15)))</f>
        <v>2396.3939999999998</v>
      </c>
      <c r="M528" s="163">
        <v>1740.46</v>
      </c>
      <c r="N528" s="163">
        <f t="shared" si="383"/>
        <v>13095.739125</v>
      </c>
      <c r="O528" s="192">
        <f t="shared" si="384"/>
        <v>65733.010875000007</v>
      </c>
    </row>
    <row r="529" spans="1:15" ht="36.75" customHeight="1" x14ac:dyDescent="0.2">
      <c r="A529" s="227">
        <v>424</v>
      </c>
      <c r="B529" s="229" t="s">
        <v>920</v>
      </c>
      <c r="C529" s="229" t="s">
        <v>304</v>
      </c>
      <c r="D529" s="99" t="s">
        <v>950</v>
      </c>
      <c r="E529" s="230" t="s">
        <v>300</v>
      </c>
      <c r="F529" s="230" t="s">
        <v>19</v>
      </c>
      <c r="G529" s="163">
        <v>66000</v>
      </c>
      <c r="H529" s="163">
        <v>0</v>
      </c>
      <c r="I529" s="163">
        <f t="shared" si="376"/>
        <v>66000</v>
      </c>
      <c r="J529" s="164">
        <f>IF(G529&gt;=Datos!$D$14,(Datos!$D$14*Datos!$C$14),IF(G529&lt;=Datos!$D$14,(G529*Datos!$C$14)))</f>
        <v>1894.2</v>
      </c>
      <c r="K529" s="165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4615.755666666666</v>
      </c>
      <c r="L529" s="164">
        <f>IF(G529&gt;=Datos!$D$15,(Datos!$D$15*Datos!$C$15),IF(G529&lt;=Datos!$D$15,(G529*Datos!$C$15)))</f>
        <v>2006.4</v>
      </c>
      <c r="M529" s="163">
        <v>25</v>
      </c>
      <c r="N529" s="163">
        <f t="shared" si="381"/>
        <v>8541.3556666666664</v>
      </c>
      <c r="O529" s="192">
        <f t="shared" si="382"/>
        <v>57458.64433333333</v>
      </c>
    </row>
    <row r="530" spans="1:15" ht="36.75" customHeight="1" x14ac:dyDescent="0.2">
      <c r="A530" s="227">
        <v>425</v>
      </c>
      <c r="B530" s="229" t="s">
        <v>597</v>
      </c>
      <c r="C530" s="229" t="s">
        <v>304</v>
      </c>
      <c r="D530" s="99" t="s">
        <v>838</v>
      </c>
      <c r="E530" s="230" t="s">
        <v>300</v>
      </c>
      <c r="F530" s="230" t="s">
        <v>19</v>
      </c>
      <c r="G530" s="163">
        <v>66000</v>
      </c>
      <c r="H530" s="163">
        <v>0</v>
      </c>
      <c r="I530" s="163">
        <f t="shared" si="376"/>
        <v>66000</v>
      </c>
      <c r="J530" s="164">
        <f>IF(G530&gt;=Datos!$D$14,(Datos!$D$14*Datos!$C$14),IF(G530&lt;=Datos!$D$14,(G530*Datos!$C$14)))</f>
        <v>1894.2</v>
      </c>
      <c r="K530" s="165">
        <f>IF((G530-J530-L530)&lt;=Datos!$G$7,"0",IF((G530-J530-L530)&lt;=Datos!$G$8,((G530-J530-L530)-Datos!$F$8)*Datos!$I$6,IF((G530-J530-L530)&lt;=Datos!$G$9,Datos!$I$8+((G530-J530-L530)-Datos!$F$9)*Datos!$J$6,IF((G530-J530-L530)&gt;=Datos!$F$10,(Datos!$I$8+Datos!$J$8)+((G530-J530-L530)-Datos!$F$10)*Datos!$K$6))))</f>
        <v>4615.755666666666</v>
      </c>
      <c r="L530" s="164">
        <f>IF(G530&gt;=Datos!$D$15,(Datos!$D$15*Datos!$C$15),IF(G530&lt;=Datos!$D$15,(G530*Datos!$C$15)))</f>
        <v>2006.4</v>
      </c>
      <c r="M530" s="163">
        <v>25</v>
      </c>
      <c r="N530" s="163">
        <f t="shared" ref="N530:N533" si="391">SUM(J530:M530)</f>
        <v>8541.3556666666664</v>
      </c>
      <c r="O530" s="192">
        <f t="shared" ref="O530:O533" si="392">+G530-N530</f>
        <v>57458.64433333333</v>
      </c>
    </row>
    <row r="531" spans="1:15" ht="36.75" customHeight="1" x14ac:dyDescent="0.2">
      <c r="A531" s="227">
        <v>426</v>
      </c>
      <c r="B531" s="228" t="s">
        <v>661</v>
      </c>
      <c r="C531" s="229" t="s">
        <v>304</v>
      </c>
      <c r="D531" s="99" t="s">
        <v>480</v>
      </c>
      <c r="E531" s="230" t="s">
        <v>300</v>
      </c>
      <c r="F531" s="230" t="s">
        <v>19</v>
      </c>
      <c r="G531" s="139">
        <v>35000</v>
      </c>
      <c r="H531" s="163">
        <v>0</v>
      </c>
      <c r="I531" s="163">
        <f t="shared" si="376"/>
        <v>35000</v>
      </c>
      <c r="J531" s="164">
        <f>IF(G531&gt;=Datos!$D$14,(Datos!$D$14*Datos!$C$14),IF(G531&lt;=Datos!$D$14,(G531*Datos!$C$14)))</f>
        <v>1004.5</v>
      </c>
      <c r="K531" s="165" t="str">
        <f>IF((G531-J531-L531)&lt;=Datos!$G$7,"0",IF((G531-J531-L531)&lt;=Datos!$G$8,((G531-J531-L531)-Datos!$F$8)*Datos!$I$6,IF((G531-J531-L531)&lt;=Datos!$G$9,Datos!$I$8+((G531-J531-L531)-Datos!$F$9)*Datos!$J$6,IF((G531-J531-L531)&gt;=Datos!$F$10,(Datos!$I$8+Datos!$J$8)+((G531-J531-L531)-Datos!$F$10)*Datos!$K$6))))</f>
        <v>0</v>
      </c>
      <c r="L531" s="164">
        <f>IF(G531&gt;=Datos!$D$15,(Datos!$D$15*Datos!$C$15),IF(G531&lt;=Datos!$D$15,(G531*Datos!$C$15)))</f>
        <v>1064</v>
      </c>
      <c r="M531" s="163">
        <v>25</v>
      </c>
      <c r="N531" s="163">
        <f t="shared" si="391"/>
        <v>2093.5</v>
      </c>
      <c r="O531" s="192">
        <f t="shared" si="392"/>
        <v>32906.5</v>
      </c>
    </row>
    <row r="532" spans="1:15" ht="36.75" customHeight="1" x14ac:dyDescent="0.2">
      <c r="A532" s="227">
        <v>427</v>
      </c>
      <c r="B532" s="229" t="s">
        <v>90</v>
      </c>
      <c r="C532" s="229" t="s">
        <v>304</v>
      </c>
      <c r="D532" s="99" t="s">
        <v>838</v>
      </c>
      <c r="E532" s="230" t="s">
        <v>300</v>
      </c>
      <c r="F532" s="230" t="s">
        <v>19</v>
      </c>
      <c r="G532" s="163">
        <v>71500</v>
      </c>
      <c r="H532" s="163">
        <v>0</v>
      </c>
      <c r="I532" s="163">
        <f t="shared" si="376"/>
        <v>71500</v>
      </c>
      <c r="J532" s="164">
        <f>IF(G532&gt;=Datos!$D$14,(Datos!$D$14*Datos!$C$14),IF(G532&lt;=Datos!$D$14,(G532*Datos!$C$14)))</f>
        <v>2052.0500000000002</v>
      </c>
      <c r="K532" s="165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5650.745666666664</v>
      </c>
      <c r="L532" s="164">
        <f>IF(G532&gt;=Datos!$D$15,(Datos!$D$15*Datos!$C$15),IF(G532&lt;=Datos!$D$15,(G532*Datos!$C$15)))</f>
        <v>2173.6</v>
      </c>
      <c r="M532" s="163">
        <v>25</v>
      </c>
      <c r="N532" s="163">
        <f t="shared" si="391"/>
        <v>9901.3956666666636</v>
      </c>
      <c r="O532" s="192">
        <f t="shared" si="392"/>
        <v>61598.604333333336</v>
      </c>
    </row>
    <row r="533" spans="1:15" ht="36.75" customHeight="1" x14ac:dyDescent="0.2">
      <c r="A533" s="227">
        <v>428</v>
      </c>
      <c r="B533" s="229" t="s">
        <v>206</v>
      </c>
      <c r="C533" s="229" t="s">
        <v>304</v>
      </c>
      <c r="D533" s="99" t="s">
        <v>893</v>
      </c>
      <c r="E533" s="230" t="s">
        <v>300</v>
      </c>
      <c r="F533" s="230" t="s">
        <v>19</v>
      </c>
      <c r="G533" s="163">
        <v>75075</v>
      </c>
      <c r="H533" s="163">
        <v>0</v>
      </c>
      <c r="I533" s="163">
        <f t="shared" si="376"/>
        <v>75075</v>
      </c>
      <c r="J533" s="164">
        <f>IF(G533&gt;=Datos!$D$14,(Datos!$D$14*Datos!$C$14),IF(G533&lt;=Datos!$D$14,(G533*Datos!$C$14)))</f>
        <v>2154.6525000000001</v>
      </c>
      <c r="K533" s="165">
        <f>IF((G533-J533-L533)&lt;=Datos!$G$7,"0",IF((G533-J533-L533)&lt;=Datos!$G$8,((G533-J533-L533)-Datos!$F$8)*Datos!$I$6,IF((G533-J533-L533)&lt;=Datos!$G$9,Datos!$I$8+((G533-J533-L533)-Datos!$F$9)*Datos!$J$6,IF((G533-J533-L533)&gt;=Datos!$F$10,(Datos!$I$8+Datos!$J$8)+((G533-J533-L533)-Datos!$F$10)*Datos!$K$6))))</f>
        <v>6323.4891666666672</v>
      </c>
      <c r="L533" s="164">
        <f>IF(G533&gt;=Datos!$D$15,(Datos!$D$15*Datos!$C$15),IF(G533&lt;=Datos!$D$15,(G533*Datos!$C$15)))</f>
        <v>2282.2800000000002</v>
      </c>
      <c r="M533" s="163">
        <v>25</v>
      </c>
      <c r="N533" s="163">
        <f t="shared" si="391"/>
        <v>10785.421666666667</v>
      </c>
      <c r="O533" s="192">
        <f t="shared" si="392"/>
        <v>64289.578333333331</v>
      </c>
    </row>
    <row r="534" spans="1:15" ht="36.75" customHeight="1" x14ac:dyDescent="0.2">
      <c r="A534" s="227">
        <v>429</v>
      </c>
      <c r="B534" s="229" t="s">
        <v>70</v>
      </c>
      <c r="C534" s="229" t="s">
        <v>304</v>
      </c>
      <c r="D534" s="99" t="s">
        <v>480</v>
      </c>
      <c r="E534" s="230" t="s">
        <v>300</v>
      </c>
      <c r="F534" s="230" t="s">
        <v>301</v>
      </c>
      <c r="G534" s="163">
        <v>35000</v>
      </c>
      <c r="H534" s="163">
        <v>0</v>
      </c>
      <c r="I534" s="163">
        <f t="shared" si="376"/>
        <v>35000</v>
      </c>
      <c r="J534" s="164">
        <f>IF(G534&gt;=Datos!$D$14,(Datos!$D$14*Datos!$C$14),IF(G534&lt;=Datos!$D$14,(G534*Datos!$C$14)))</f>
        <v>1004.5</v>
      </c>
      <c r="K534" s="165" t="str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0</v>
      </c>
      <c r="L534" s="164">
        <f>IF(G534&gt;=Datos!$D$15,(Datos!$D$15*Datos!$C$15),IF(G534&lt;=Datos!$D$15,(G534*Datos!$C$15)))</f>
        <v>1064</v>
      </c>
      <c r="M534" s="163">
        <v>25</v>
      </c>
      <c r="N534" s="163">
        <f t="shared" si="381"/>
        <v>2093.5</v>
      </c>
      <c r="O534" s="192">
        <f t="shared" si="382"/>
        <v>32906.5</v>
      </c>
    </row>
    <row r="535" spans="1:15" ht="36.75" customHeight="1" x14ac:dyDescent="0.2">
      <c r="A535" s="227">
        <v>430</v>
      </c>
      <c r="B535" s="229" t="s">
        <v>318</v>
      </c>
      <c r="C535" s="229" t="s">
        <v>304</v>
      </c>
      <c r="D535" s="99" t="s">
        <v>893</v>
      </c>
      <c r="E535" s="230" t="s">
        <v>300</v>
      </c>
      <c r="F535" s="230" t="s">
        <v>19</v>
      </c>
      <c r="G535" s="163">
        <v>66000</v>
      </c>
      <c r="H535" s="163">
        <v>0</v>
      </c>
      <c r="I535" s="163">
        <f t="shared" si="376"/>
        <v>66000</v>
      </c>
      <c r="J535" s="164">
        <f>IF(G535&gt;=Datos!$D$14,(Datos!$D$14*Datos!$C$14),IF(G535&lt;=Datos!$D$14,(G535*Datos!$C$14)))</f>
        <v>1894.2</v>
      </c>
      <c r="K535" s="165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4615.755666666666</v>
      </c>
      <c r="L535" s="164">
        <f>IF(G535&gt;=Datos!$D$15,(Datos!$D$15*Datos!$C$15),IF(G535&lt;=Datos!$D$15,(G535*Datos!$C$15)))</f>
        <v>2006.4</v>
      </c>
      <c r="M535" s="163">
        <v>25</v>
      </c>
      <c r="N535" s="163">
        <f t="shared" si="381"/>
        <v>8541.3556666666664</v>
      </c>
      <c r="O535" s="192">
        <f t="shared" si="382"/>
        <v>57458.64433333333</v>
      </c>
    </row>
    <row r="536" spans="1:15" ht="36.75" customHeight="1" x14ac:dyDescent="0.2">
      <c r="A536" s="227">
        <v>431</v>
      </c>
      <c r="B536" s="229" t="s">
        <v>145</v>
      </c>
      <c r="C536" s="229" t="s">
        <v>304</v>
      </c>
      <c r="D536" s="99" t="s">
        <v>663</v>
      </c>
      <c r="E536" s="230" t="s">
        <v>300</v>
      </c>
      <c r="F536" s="230" t="s">
        <v>301</v>
      </c>
      <c r="G536" s="163">
        <v>80000</v>
      </c>
      <c r="H536" s="163">
        <v>0</v>
      </c>
      <c r="I536" s="163">
        <f t="shared" si="376"/>
        <v>80000</v>
      </c>
      <c r="J536" s="164">
        <f>IF(G536&gt;=Datos!$D$14,(Datos!$D$14*Datos!$C$14),IF(G536&lt;=Datos!$D$14,(G536*Datos!$C$14)))</f>
        <v>2296</v>
      </c>
      <c r="K536" s="165">
        <f>IF((G536-J536-L536)&lt;=Datos!$G$7,"0",IF((G536-J536-L536)&lt;=Datos!$G$8,((G536-J536-L536)-Datos!$F$8)*Datos!$I$6,IF((G536-J536-L536)&lt;=Datos!$G$9,Datos!$I$8+((G536-J536-L536)-Datos!$F$9)*Datos!$J$6,IF((G536-J536-L536)&gt;=Datos!$F$10,(Datos!$I$8+Datos!$J$8)+((G536-J536-L536)-Datos!$F$10)*Datos!$K$6))))</f>
        <v>7400.8606666666674</v>
      </c>
      <c r="L536" s="164">
        <f>IF(G536&gt;=Datos!$D$15,(Datos!$D$15*Datos!$C$15),IF(G536&lt;=Datos!$D$15,(G536*Datos!$C$15)))</f>
        <v>2432</v>
      </c>
      <c r="M536" s="163">
        <v>25</v>
      </c>
      <c r="N536" s="163">
        <f t="shared" ref="N536:N544" si="393">SUM(J536:M536)</f>
        <v>12153.860666666667</v>
      </c>
      <c r="O536" s="192">
        <f t="shared" ref="O536:O544" si="394">+G536-N536</f>
        <v>67846.139333333325</v>
      </c>
    </row>
    <row r="537" spans="1:15" ht="36.75" customHeight="1" x14ac:dyDescent="0.2">
      <c r="A537" s="227">
        <v>432</v>
      </c>
      <c r="B537" s="228" t="s">
        <v>199</v>
      </c>
      <c r="C537" s="229" t="s">
        <v>304</v>
      </c>
      <c r="D537" s="99" t="s">
        <v>651</v>
      </c>
      <c r="E537" s="230" t="s">
        <v>300</v>
      </c>
      <c r="F537" s="230" t="s">
        <v>19</v>
      </c>
      <c r="G537" s="163">
        <v>71500</v>
      </c>
      <c r="H537" s="163">
        <v>0</v>
      </c>
      <c r="I537" s="163">
        <f t="shared" si="376"/>
        <v>71500</v>
      </c>
      <c r="J537" s="164">
        <f>IF(G537&gt;=Datos!$D$14,(Datos!$D$14*Datos!$C$14),IF(G537&lt;=Datos!$D$14,(G537*Datos!$C$14)))</f>
        <v>2052.0500000000002</v>
      </c>
      <c r="K537" s="165">
        <f>IF((G537-J537-L537)&lt;=Datos!$G$7,"0",IF((G537-J537-L537)&lt;=Datos!$G$8,((G537-J537-L537)-Datos!$F$8)*Datos!$I$6,IF((G537-J537-L537)&lt;=Datos!$G$9,Datos!$I$8+((G537-J537-L537)-Datos!$F$9)*Datos!$J$6,IF((G537-J537-L537)&gt;=Datos!$F$10,(Datos!$I$8+Datos!$J$8)+((G537-J537-L537)-Datos!$F$10)*Datos!$K$6))))</f>
        <v>5650.745666666664</v>
      </c>
      <c r="L537" s="164">
        <f>IF(G537&gt;=Datos!$D$15,(Datos!$D$15*Datos!$C$15),IF(G537&lt;=Datos!$D$15,(G537*Datos!$C$15)))</f>
        <v>2173.6</v>
      </c>
      <c r="M537" s="163">
        <v>25</v>
      </c>
      <c r="N537" s="163">
        <f t="shared" si="393"/>
        <v>9901.3956666666636</v>
      </c>
      <c r="O537" s="192">
        <f t="shared" si="394"/>
        <v>61598.604333333336</v>
      </c>
    </row>
    <row r="538" spans="1:15" ht="36.75" customHeight="1" x14ac:dyDescent="0.2">
      <c r="A538" s="227">
        <v>433</v>
      </c>
      <c r="B538" s="228" t="s">
        <v>123</v>
      </c>
      <c r="C538" s="229" t="s">
        <v>304</v>
      </c>
      <c r="D538" s="99" t="s">
        <v>241</v>
      </c>
      <c r="E538" s="230" t="s">
        <v>300</v>
      </c>
      <c r="F538" s="230" t="s">
        <v>301</v>
      </c>
      <c r="G538" s="163">
        <v>66000</v>
      </c>
      <c r="H538" s="163">
        <v>0</v>
      </c>
      <c r="I538" s="163">
        <f t="shared" si="376"/>
        <v>66000</v>
      </c>
      <c r="J538" s="164">
        <f>IF(G538&gt;=Datos!$D$14,(Datos!$D$14*Datos!$C$14),IF(G538&lt;=Datos!$D$14,(G538*Datos!$C$14)))</f>
        <v>1894.2</v>
      </c>
      <c r="K538" s="165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4615.755666666666</v>
      </c>
      <c r="L538" s="164">
        <f>IF(G538&gt;=Datos!$D$15,(Datos!$D$15*Datos!$C$15),IF(G538&lt;=Datos!$D$15,(G538*Datos!$C$15)))</f>
        <v>2006.4</v>
      </c>
      <c r="M538" s="163">
        <v>25</v>
      </c>
      <c r="N538" s="163">
        <f t="shared" si="393"/>
        <v>8541.3556666666664</v>
      </c>
      <c r="O538" s="192">
        <f t="shared" si="394"/>
        <v>57458.64433333333</v>
      </c>
    </row>
    <row r="539" spans="1:15" ht="36.75" customHeight="1" x14ac:dyDescent="0.2">
      <c r="A539" s="227">
        <v>434</v>
      </c>
      <c r="B539" s="229" t="s">
        <v>226</v>
      </c>
      <c r="C539" s="229" t="s">
        <v>304</v>
      </c>
      <c r="D539" s="99" t="s">
        <v>480</v>
      </c>
      <c r="E539" s="230" t="s">
        <v>300</v>
      </c>
      <c r="F539" s="230" t="s">
        <v>19</v>
      </c>
      <c r="G539" s="163">
        <v>35000</v>
      </c>
      <c r="H539" s="163">
        <v>0</v>
      </c>
      <c r="I539" s="163">
        <f t="shared" si="376"/>
        <v>35000</v>
      </c>
      <c r="J539" s="164">
        <f>IF(G539&gt;=Datos!$D$14,(Datos!$D$14*Datos!$C$14),IF(G539&lt;=Datos!$D$14,(G539*Datos!$C$14)))</f>
        <v>1004.5</v>
      </c>
      <c r="K539" s="165" t="str">
        <f>IF((G539-J539-L539)&lt;=Datos!$G$7,"0",IF((G539-J539-L539)&lt;=Datos!$G$8,((G539-J539-L539)-Datos!$F$8)*Datos!$I$6,IF((G539-J539-L539)&lt;=Datos!$G$9,Datos!$I$8+((G539-J539-L539)-Datos!$F$9)*Datos!$J$6,IF((G539-J539-L539)&gt;=Datos!$F$10,(Datos!$I$8+Datos!$J$8)+((G539-J539-L539)-Datos!$F$10)*Datos!$K$6))))</f>
        <v>0</v>
      </c>
      <c r="L539" s="164">
        <f>IF(G539&gt;=Datos!$D$15,(Datos!$D$15*Datos!$C$15),IF(G539&lt;=Datos!$D$15,(G539*Datos!$C$15)))</f>
        <v>1064</v>
      </c>
      <c r="M539" s="163">
        <v>25</v>
      </c>
      <c r="N539" s="163">
        <f t="shared" si="393"/>
        <v>2093.5</v>
      </c>
      <c r="O539" s="192">
        <f t="shared" si="394"/>
        <v>32906.5</v>
      </c>
    </row>
    <row r="540" spans="1:15" ht="36.75" customHeight="1" x14ac:dyDescent="0.2">
      <c r="A540" s="227">
        <v>435</v>
      </c>
      <c r="B540" s="229" t="s">
        <v>921</v>
      </c>
      <c r="C540" s="229" t="s">
        <v>304</v>
      </c>
      <c r="D540" s="99" t="s">
        <v>480</v>
      </c>
      <c r="E540" s="230" t="s">
        <v>300</v>
      </c>
      <c r="F540" s="230" t="s">
        <v>19</v>
      </c>
      <c r="G540" s="163">
        <v>35000</v>
      </c>
      <c r="H540" s="163">
        <v>0</v>
      </c>
      <c r="I540" s="163">
        <f t="shared" si="376"/>
        <v>35000</v>
      </c>
      <c r="J540" s="164">
        <f>IF(G540&gt;=Datos!$D$14,(Datos!$D$14*Datos!$C$14),IF(G540&lt;=Datos!$D$14,(G540*Datos!$C$14)))</f>
        <v>1004.5</v>
      </c>
      <c r="K540" s="165" t="str">
        <f>IF((G540-J540-L540)&lt;=Datos!$G$7,"0",IF((G540-J540-L540)&lt;=Datos!$G$8,((G540-J540-L540)-Datos!$F$8)*Datos!$I$6,IF((G540-J540-L540)&lt;=Datos!$G$9,Datos!$I$8+((G540-J540-L540)-Datos!$F$9)*Datos!$J$6,IF((G540-J540-L540)&gt;=Datos!$F$10,(Datos!$I$8+Datos!$J$8)+((G540-J540-L540)-Datos!$F$10)*Datos!$K$6))))</f>
        <v>0</v>
      </c>
      <c r="L540" s="164">
        <f>IF(G540&gt;=Datos!$D$15,(Datos!$D$15*Datos!$C$15),IF(G540&lt;=Datos!$D$15,(G540*Datos!$C$15)))</f>
        <v>1064</v>
      </c>
      <c r="M540" s="163">
        <v>25</v>
      </c>
      <c r="N540" s="163">
        <f t="shared" si="393"/>
        <v>2093.5</v>
      </c>
      <c r="O540" s="192">
        <f t="shared" si="394"/>
        <v>32906.5</v>
      </c>
    </row>
    <row r="541" spans="1:15" ht="36.75" customHeight="1" x14ac:dyDescent="0.2">
      <c r="A541" s="227">
        <v>436</v>
      </c>
      <c r="B541" s="229" t="s">
        <v>159</v>
      </c>
      <c r="C541" s="229" t="s">
        <v>304</v>
      </c>
      <c r="D541" s="99" t="s">
        <v>917</v>
      </c>
      <c r="E541" s="230" t="s">
        <v>300</v>
      </c>
      <c r="F541" s="230" t="s">
        <v>19</v>
      </c>
      <c r="G541" s="163">
        <v>78040.820000000007</v>
      </c>
      <c r="H541" s="163">
        <v>0</v>
      </c>
      <c r="I541" s="163">
        <f t="shared" si="376"/>
        <v>78040.820000000007</v>
      </c>
      <c r="J541" s="164">
        <f>IF(G541&gt;=Datos!$D$14,(Datos!$D$14*Datos!$C$14),IF(G541&lt;=Datos!$D$14,(G541*Datos!$C$14)))</f>
        <v>2239.771534</v>
      </c>
      <c r="K541" s="165">
        <f>IF((G541-J541-L541)&lt;=Datos!$G$7,"0",IF((G541-J541-L541)&lt;=Datos!$G$8,((G541-J541-L541)-Datos!$F$8)*Datos!$I$6,IF((G541-J541-L541)&lt;=Datos!$G$9,Datos!$I$8+((G541-J541-L541)-Datos!$F$9)*Datos!$J$6,IF((G541-J541-L541)&gt;=Datos!$F$10,(Datos!$I$8+Datos!$J$8)+((G541-J541-L541)-Datos!$F$10)*Datos!$K$6))))</f>
        <v>6940.0125511666702</v>
      </c>
      <c r="L541" s="164">
        <f>IF(G541&gt;=Datos!$D$15,(Datos!$D$15*Datos!$C$15),IF(G541&lt;=Datos!$D$15,(G541*Datos!$C$15)))</f>
        <v>2372.440928</v>
      </c>
      <c r="M541" s="163">
        <v>25</v>
      </c>
      <c r="N541" s="163">
        <f t="shared" si="393"/>
        <v>11577.22501316667</v>
      </c>
      <c r="O541" s="192">
        <f t="shared" si="394"/>
        <v>66463.594986833341</v>
      </c>
    </row>
    <row r="542" spans="1:15" ht="36.75" customHeight="1" x14ac:dyDescent="0.2">
      <c r="A542" s="227">
        <v>437</v>
      </c>
      <c r="B542" s="229" t="s">
        <v>204</v>
      </c>
      <c r="C542" s="229" t="s">
        <v>304</v>
      </c>
      <c r="D542" s="99" t="s">
        <v>651</v>
      </c>
      <c r="E542" s="230" t="s">
        <v>300</v>
      </c>
      <c r="F542" s="230" t="s">
        <v>19</v>
      </c>
      <c r="G542" s="163">
        <v>71500</v>
      </c>
      <c r="H542" s="163">
        <v>0</v>
      </c>
      <c r="I542" s="163">
        <f t="shared" si="376"/>
        <v>71500</v>
      </c>
      <c r="J542" s="164">
        <f>IF(G542&gt;=Datos!$D$14,(Datos!$D$14*Datos!$C$14),IF(G542&lt;=Datos!$D$14,(G542*Datos!$C$14)))</f>
        <v>2052.0500000000002</v>
      </c>
      <c r="K542" s="165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5650.745666666664</v>
      </c>
      <c r="L542" s="164">
        <f>IF(G542&gt;=Datos!$D$15,(Datos!$D$15*Datos!$C$15),IF(G542&lt;=Datos!$D$15,(G542*Datos!$C$15)))</f>
        <v>2173.6</v>
      </c>
      <c r="M542" s="163">
        <v>25</v>
      </c>
      <c r="N542" s="163">
        <f t="shared" si="393"/>
        <v>9901.3956666666636</v>
      </c>
      <c r="O542" s="192">
        <f t="shared" si="394"/>
        <v>61598.604333333336</v>
      </c>
    </row>
    <row r="543" spans="1:15" ht="36.75" customHeight="1" x14ac:dyDescent="0.2">
      <c r="A543" s="227">
        <v>438</v>
      </c>
      <c r="B543" s="229" t="s">
        <v>100</v>
      </c>
      <c r="C543" s="229" t="s">
        <v>304</v>
      </c>
      <c r="D543" s="99" t="s">
        <v>650</v>
      </c>
      <c r="E543" s="230" t="s">
        <v>300</v>
      </c>
      <c r="F543" s="230" t="s">
        <v>301</v>
      </c>
      <c r="G543" s="163">
        <v>71500</v>
      </c>
      <c r="H543" s="163">
        <v>0</v>
      </c>
      <c r="I543" s="163">
        <f t="shared" si="376"/>
        <v>71500</v>
      </c>
      <c r="J543" s="164">
        <f>IF(G543&gt;=Datos!$D$14,(Datos!$D$14*Datos!$C$14),IF(G543&lt;=Datos!$D$14,(G543*Datos!$C$14)))</f>
        <v>2052.0500000000002</v>
      </c>
      <c r="K543" s="165">
        <v>4964.5600000000004</v>
      </c>
      <c r="L543" s="164">
        <f>IF(G543&gt;=Datos!$D$15,(Datos!$D$15*Datos!$C$15),IF(G543&lt;=Datos!$D$15,(G543*Datos!$C$15)))</f>
        <v>2173.6</v>
      </c>
      <c r="M543" s="163">
        <v>3455.92</v>
      </c>
      <c r="N543" s="163">
        <f t="shared" si="393"/>
        <v>12646.130000000001</v>
      </c>
      <c r="O543" s="192">
        <f t="shared" si="394"/>
        <v>58853.869999999995</v>
      </c>
    </row>
    <row r="544" spans="1:15" ht="36.75" customHeight="1" x14ac:dyDescent="0.2">
      <c r="A544" s="227">
        <v>439</v>
      </c>
      <c r="B544" s="228" t="s">
        <v>319</v>
      </c>
      <c r="C544" s="229" t="s">
        <v>304</v>
      </c>
      <c r="D544" s="99" t="s">
        <v>916</v>
      </c>
      <c r="E544" s="230" t="s">
        <v>300</v>
      </c>
      <c r="F544" s="230" t="s">
        <v>301</v>
      </c>
      <c r="G544" s="163">
        <v>66000</v>
      </c>
      <c r="H544" s="163">
        <v>0</v>
      </c>
      <c r="I544" s="163">
        <f t="shared" si="376"/>
        <v>66000</v>
      </c>
      <c r="J544" s="164">
        <f>IF(G544&gt;=Datos!$D$14,(Datos!$D$14*Datos!$C$14),IF(G544&lt;=Datos!$D$14,(G544*Datos!$C$14)))</f>
        <v>1894.2</v>
      </c>
      <c r="K544" s="165">
        <f>IF((G544-J544-L544)&lt;=Datos!$G$7,"0",IF((G544-J544-L544)&lt;=Datos!$G$8,((G544-J544-L544)-Datos!$F$8)*Datos!$I$6,IF((G544-J544-L544)&lt;=Datos!$G$9,Datos!$I$8+((G544-J544-L544)-Datos!$F$9)*Datos!$J$6,IF((G544-J544-L544)&gt;=Datos!$F$10,(Datos!$I$8+Datos!$J$8)+((G544-J544-L544)-Datos!$F$10)*Datos!$K$6))))</f>
        <v>4615.755666666666</v>
      </c>
      <c r="L544" s="164">
        <f>IF(G544&gt;=Datos!$D$15,(Datos!$D$15*Datos!$C$15),IF(G544&lt;=Datos!$D$15,(G544*Datos!$C$15)))</f>
        <v>2006.4</v>
      </c>
      <c r="M544" s="163">
        <v>25</v>
      </c>
      <c r="N544" s="163">
        <f t="shared" si="393"/>
        <v>8541.3556666666664</v>
      </c>
      <c r="O544" s="192">
        <f t="shared" si="394"/>
        <v>57458.64433333333</v>
      </c>
    </row>
    <row r="545" spans="1:16" ht="36.75" customHeight="1" x14ac:dyDescent="0.2">
      <c r="A545" s="227">
        <v>440</v>
      </c>
      <c r="B545" s="229" t="s">
        <v>314</v>
      </c>
      <c r="C545" s="229" t="s">
        <v>304</v>
      </c>
      <c r="D545" s="99" t="s">
        <v>308</v>
      </c>
      <c r="E545" s="230" t="s">
        <v>300</v>
      </c>
      <c r="F545" s="230" t="s">
        <v>19</v>
      </c>
      <c r="G545" s="163">
        <v>66000</v>
      </c>
      <c r="H545" s="163">
        <v>0</v>
      </c>
      <c r="I545" s="163">
        <f t="shared" si="376"/>
        <v>66000</v>
      </c>
      <c r="J545" s="164">
        <f>IF(G545&gt;=Datos!$D$14,(Datos!$D$14*Datos!$C$14),IF(G545&lt;=Datos!$D$14,(G545*Datos!$C$14)))</f>
        <v>1894.2</v>
      </c>
      <c r="K545" s="165">
        <f>IF((G545-J545-L545)&lt;=Datos!$G$7,"0",IF((G545-J545-L545)&lt;=Datos!$G$8,((G545-J545-L545)-Datos!$F$8)*Datos!$I$6,IF((G545-J545-L545)&lt;=Datos!$G$9,Datos!$I$8+((G545-J545-L545)-Datos!$F$9)*Datos!$J$6,IF((G545-J545-L545)&gt;=Datos!$F$10,(Datos!$I$8+Datos!$J$8)+((G545-J545-L545)-Datos!$F$10)*Datos!$K$6))))</f>
        <v>4615.755666666666</v>
      </c>
      <c r="L545" s="164">
        <f>IF(G545&gt;=Datos!$D$15,(Datos!$D$15*Datos!$C$15),IF(G545&lt;=Datos!$D$15,(G545*Datos!$C$15)))</f>
        <v>2006.4</v>
      </c>
      <c r="M545" s="163">
        <v>25</v>
      </c>
      <c r="N545" s="163">
        <f t="shared" si="377"/>
        <v>8541.3556666666664</v>
      </c>
      <c r="O545" s="192">
        <f t="shared" si="378"/>
        <v>57458.64433333333</v>
      </c>
    </row>
    <row r="546" spans="1:16" ht="36.75" customHeight="1" x14ac:dyDescent="0.2">
      <c r="A546" s="227">
        <v>441</v>
      </c>
      <c r="B546" s="228" t="s">
        <v>35</v>
      </c>
      <c r="C546" s="229" t="s">
        <v>304</v>
      </c>
      <c r="D546" s="99" t="s">
        <v>650</v>
      </c>
      <c r="E546" s="230" t="s">
        <v>300</v>
      </c>
      <c r="F546" s="230" t="s">
        <v>19</v>
      </c>
      <c r="G546" s="163">
        <v>71500</v>
      </c>
      <c r="H546" s="163">
        <v>0</v>
      </c>
      <c r="I546" s="163">
        <f t="shared" si="376"/>
        <v>71500</v>
      </c>
      <c r="J546" s="164">
        <f>IF(G546&gt;=Datos!$D$14,(Datos!$D$14*Datos!$C$14),IF(G546&lt;=Datos!$D$14,(G546*Datos!$C$14)))</f>
        <v>2052.0500000000002</v>
      </c>
      <c r="K546" s="165">
        <f>IF((G546-J546-L546)&lt;=Datos!$G$7,"0",IF((G546-J546-L546)&lt;=Datos!$G$8,((G546-J546-L546)-Datos!$F$8)*Datos!$I$6,IF((G546-J546-L546)&lt;=Datos!$G$9,Datos!$I$8+((G546-J546-L546)-Datos!$F$9)*Datos!$J$6,IF((G546-J546-L546)&gt;=Datos!$F$10,(Datos!$I$8+Datos!$J$8)+((G546-J546-L546)-Datos!$F$10)*Datos!$K$6))))</f>
        <v>5650.745666666664</v>
      </c>
      <c r="L546" s="164">
        <f>IF(G546&gt;=Datos!$D$15,(Datos!$D$15*Datos!$C$15),IF(G546&lt;=Datos!$D$15,(G546*Datos!$C$15)))</f>
        <v>2173.6</v>
      </c>
      <c r="M546" s="163">
        <v>25</v>
      </c>
      <c r="N546" s="163">
        <f t="shared" ref="N546:N552" si="395">SUM(J546:M546)</f>
        <v>9901.3956666666636</v>
      </c>
      <c r="O546" s="192">
        <f t="shared" ref="O546:O552" si="396">+G546-N546</f>
        <v>61598.604333333336</v>
      </c>
    </row>
    <row r="547" spans="1:16" ht="36.75" customHeight="1" x14ac:dyDescent="0.2">
      <c r="A547" s="227">
        <v>442</v>
      </c>
      <c r="B547" s="228" t="s">
        <v>169</v>
      </c>
      <c r="C547" s="229" t="s">
        <v>304</v>
      </c>
      <c r="D547" s="99" t="s">
        <v>838</v>
      </c>
      <c r="E547" s="230" t="s">
        <v>300</v>
      </c>
      <c r="F547" s="230" t="s">
        <v>19</v>
      </c>
      <c r="G547" s="139">
        <v>71500</v>
      </c>
      <c r="H547" s="163">
        <v>0</v>
      </c>
      <c r="I547" s="163">
        <f t="shared" si="376"/>
        <v>71500</v>
      </c>
      <c r="J547" s="164">
        <f>IF(G547&gt;=Datos!$D$14,(Datos!$D$14*Datos!$C$14),IF(G547&lt;=Datos!$D$14,(G547*Datos!$C$14)))</f>
        <v>2052.0500000000002</v>
      </c>
      <c r="K547" s="165">
        <f>IF((G547-J547-L547)&lt;=Datos!$G$7,"0",IF((G547-J547-L547)&lt;=Datos!$G$8,((G547-J547-L547)-Datos!$F$8)*Datos!$I$6,IF((G547-J547-L547)&lt;=Datos!$G$9,Datos!$I$8+((G547-J547-L547)-Datos!$F$9)*Datos!$J$6,IF((G547-J547-L547)&gt;=Datos!$F$10,(Datos!$I$8+Datos!$J$8)+((G547-J547-L547)-Datos!$F$10)*Datos!$K$6))))</f>
        <v>5650.745666666664</v>
      </c>
      <c r="L547" s="164">
        <f>IF(G547&gt;=Datos!$D$15,(Datos!$D$15*Datos!$C$15),IF(G547&lt;=Datos!$D$15,(G547*Datos!$C$15)))</f>
        <v>2173.6</v>
      </c>
      <c r="M547" s="163">
        <v>25</v>
      </c>
      <c r="N547" s="163">
        <f t="shared" si="395"/>
        <v>9901.3956666666636</v>
      </c>
      <c r="O547" s="192">
        <f t="shared" si="396"/>
        <v>61598.604333333336</v>
      </c>
    </row>
    <row r="548" spans="1:16" ht="36.75" customHeight="1" x14ac:dyDescent="0.2">
      <c r="A548" s="227">
        <v>443</v>
      </c>
      <c r="B548" s="229" t="s">
        <v>295</v>
      </c>
      <c r="C548" s="229" t="s">
        <v>304</v>
      </c>
      <c r="D548" s="99" t="s">
        <v>838</v>
      </c>
      <c r="E548" s="230" t="s">
        <v>300</v>
      </c>
      <c r="F548" s="230" t="s">
        <v>19</v>
      </c>
      <c r="G548" s="163">
        <v>66000</v>
      </c>
      <c r="H548" s="163">
        <v>0</v>
      </c>
      <c r="I548" s="163">
        <f t="shared" si="376"/>
        <v>66000</v>
      </c>
      <c r="J548" s="164">
        <f>IF(G548&gt;=Datos!$D$14,(Datos!$D$14*Datos!$C$14),IF(G548&lt;=Datos!$D$14,(G548*Datos!$C$14)))</f>
        <v>1894.2</v>
      </c>
      <c r="K548" s="165">
        <f>IF((G548-J548-L548)&lt;=Datos!$G$7,"0",IF((G548-J548-L548)&lt;=Datos!$G$8,((G548-J548-L548)-Datos!$F$8)*Datos!$I$6,IF((G548-J548-L548)&lt;=Datos!$G$9,Datos!$I$8+((G548-J548-L548)-Datos!$F$9)*Datos!$J$6,IF((G548-J548-L548)&gt;=Datos!$F$10,(Datos!$I$8+Datos!$J$8)+((G548-J548-L548)-Datos!$F$10)*Datos!$K$6))))</f>
        <v>4615.755666666666</v>
      </c>
      <c r="L548" s="164">
        <f>IF(G548&gt;=Datos!$D$15,(Datos!$D$15*Datos!$C$15),IF(G548&lt;=Datos!$D$15,(G548*Datos!$C$15)))</f>
        <v>2006.4</v>
      </c>
      <c r="M548" s="163">
        <v>25</v>
      </c>
      <c r="N548" s="163">
        <f t="shared" si="395"/>
        <v>8541.3556666666664</v>
      </c>
      <c r="O548" s="192">
        <f t="shared" si="396"/>
        <v>57458.64433333333</v>
      </c>
    </row>
    <row r="549" spans="1:16" ht="36.75" customHeight="1" x14ac:dyDescent="0.2">
      <c r="A549" s="227">
        <v>444</v>
      </c>
      <c r="B549" s="229" t="s">
        <v>138</v>
      </c>
      <c r="C549" s="229" t="s">
        <v>304</v>
      </c>
      <c r="D549" s="99" t="s">
        <v>663</v>
      </c>
      <c r="E549" s="230" t="s">
        <v>300</v>
      </c>
      <c r="F549" s="230" t="s">
        <v>19</v>
      </c>
      <c r="G549" s="163">
        <v>80000</v>
      </c>
      <c r="H549" s="163">
        <v>0</v>
      </c>
      <c r="I549" s="163">
        <f t="shared" si="376"/>
        <v>80000</v>
      </c>
      <c r="J549" s="164">
        <f>IF(G549&gt;=Datos!$D$14,(Datos!$D$14*Datos!$C$14),IF(G549&lt;=Datos!$D$14,(G549*Datos!$C$14)))</f>
        <v>2296</v>
      </c>
      <c r="K549" s="165">
        <f>IF((G549-J549-L549)&lt;=Datos!$G$7,"0",IF((G549-J549-L549)&lt;=Datos!$G$8,((G549-J549-L549)-Datos!$F$8)*Datos!$I$6,IF((G549-J549-L549)&lt;=Datos!$G$9,Datos!$I$8+((G549-J549-L549)-Datos!$F$9)*Datos!$J$6,IF((G549-J549-L549)&gt;=Datos!$F$10,(Datos!$I$8+Datos!$J$8)+((G549-J549-L549)-Datos!$F$10)*Datos!$K$6))))</f>
        <v>7400.8606666666674</v>
      </c>
      <c r="L549" s="164">
        <f>IF(G549&gt;=Datos!$D$15,(Datos!$D$15*Datos!$C$15),IF(G549&lt;=Datos!$D$15,(G549*Datos!$C$15)))</f>
        <v>2432</v>
      </c>
      <c r="M549" s="163">
        <v>25</v>
      </c>
      <c r="N549" s="163">
        <f t="shared" si="395"/>
        <v>12153.860666666667</v>
      </c>
      <c r="O549" s="192">
        <f t="shared" si="396"/>
        <v>67846.139333333325</v>
      </c>
    </row>
    <row r="550" spans="1:16" ht="36.75" customHeight="1" x14ac:dyDescent="0.2">
      <c r="A550" s="227">
        <v>445</v>
      </c>
      <c r="B550" s="229" t="s">
        <v>568</v>
      </c>
      <c r="C550" s="229" t="s">
        <v>304</v>
      </c>
      <c r="D550" s="99" t="s">
        <v>480</v>
      </c>
      <c r="E550" s="230" t="s">
        <v>300</v>
      </c>
      <c r="F550" s="230" t="s">
        <v>19</v>
      </c>
      <c r="G550" s="163">
        <v>35000</v>
      </c>
      <c r="H550" s="163">
        <v>0</v>
      </c>
      <c r="I550" s="163">
        <f t="shared" si="376"/>
        <v>35000</v>
      </c>
      <c r="J550" s="164">
        <f>IF(G550&gt;=Datos!$D$14,(Datos!$D$14*Datos!$C$14),IF(G550&lt;=Datos!$D$14,(G550*Datos!$C$14)))</f>
        <v>1004.5</v>
      </c>
      <c r="K550" s="165" t="str">
        <f>IF((G550-J550-L550)&lt;=Datos!$G$7,"0",IF((G550-J550-L550)&lt;=Datos!$G$8,((G550-J550-L550)-Datos!$F$8)*Datos!$I$6,IF((G550-J550-L550)&lt;=Datos!$G$9,Datos!$I$8+((G550-J550-L550)-Datos!$F$9)*Datos!$J$6,IF((G550-J550-L550)&gt;=Datos!$F$10,(Datos!$I$8+Datos!$J$8)+((G550-J550-L550)-Datos!$F$10)*Datos!$K$6))))</f>
        <v>0</v>
      </c>
      <c r="L550" s="164">
        <f>IF(G550&gt;=Datos!$D$15,(Datos!$D$15*Datos!$C$15),IF(G550&lt;=Datos!$D$15,(G550*Datos!$C$15)))</f>
        <v>1064</v>
      </c>
      <c r="M550" s="163">
        <v>25</v>
      </c>
      <c r="N550" s="163">
        <f t="shared" si="395"/>
        <v>2093.5</v>
      </c>
      <c r="O550" s="192">
        <f t="shared" si="396"/>
        <v>32906.5</v>
      </c>
    </row>
    <row r="551" spans="1:16" ht="36.75" customHeight="1" x14ac:dyDescent="0.2">
      <c r="A551" s="227">
        <v>446</v>
      </c>
      <c r="B551" s="229" t="s">
        <v>168</v>
      </c>
      <c r="C551" s="229" t="s">
        <v>304</v>
      </c>
      <c r="D551" s="99" t="s">
        <v>663</v>
      </c>
      <c r="E551" s="230" t="s">
        <v>300</v>
      </c>
      <c r="F551" s="230" t="s">
        <v>19</v>
      </c>
      <c r="G551" s="163">
        <v>80000</v>
      </c>
      <c r="H551" s="163">
        <v>0</v>
      </c>
      <c r="I551" s="163">
        <f t="shared" si="376"/>
        <v>80000</v>
      </c>
      <c r="J551" s="164">
        <f>IF(G551&gt;=Datos!$D$14,(Datos!$D$14*Datos!$C$14),IF(G551&lt;=Datos!$D$14,(G551*Datos!$C$14)))</f>
        <v>2296</v>
      </c>
      <c r="K551" s="165">
        <f>IF((G551-J551-L551)&lt;=Datos!$G$7,"0",IF((G551-J551-L551)&lt;=Datos!$G$8,((G551-J551-L551)-Datos!$F$8)*Datos!$I$6,IF((G551-J551-L551)&lt;=Datos!$G$9,Datos!$I$8+((G551-J551-L551)-Datos!$F$9)*Datos!$J$6,IF((G551-J551-L551)&gt;=Datos!$F$10,(Datos!$I$8+Datos!$J$8)+((G551-J551-L551)-Datos!$F$10)*Datos!$K$6))))</f>
        <v>7400.8606666666674</v>
      </c>
      <c r="L551" s="164">
        <f>IF(G551&gt;=Datos!$D$15,(Datos!$D$15*Datos!$C$15),IF(G551&lt;=Datos!$D$15,(G551*Datos!$C$15)))</f>
        <v>2432</v>
      </c>
      <c r="M551" s="163">
        <v>25</v>
      </c>
      <c r="N551" s="163">
        <f t="shared" si="395"/>
        <v>12153.860666666667</v>
      </c>
      <c r="O551" s="192">
        <f t="shared" si="396"/>
        <v>67846.139333333325</v>
      </c>
    </row>
    <row r="552" spans="1:16" ht="36.75" customHeight="1" x14ac:dyDescent="0.2">
      <c r="A552" s="227">
        <v>447</v>
      </c>
      <c r="B552" s="229" t="s">
        <v>84</v>
      </c>
      <c r="C552" s="229" t="s">
        <v>304</v>
      </c>
      <c r="D552" s="99" t="s">
        <v>480</v>
      </c>
      <c r="E552" s="230" t="s">
        <v>300</v>
      </c>
      <c r="F552" s="230" t="s">
        <v>19</v>
      </c>
      <c r="G552" s="163">
        <v>35000</v>
      </c>
      <c r="H552" s="163">
        <v>0</v>
      </c>
      <c r="I552" s="163">
        <f t="shared" si="376"/>
        <v>35000</v>
      </c>
      <c r="J552" s="164">
        <f>IF(G552&gt;=Datos!$D$14,(Datos!$D$14*Datos!$C$14),IF(G552&lt;=Datos!$D$14,(G552*Datos!$C$14)))</f>
        <v>1004.5</v>
      </c>
      <c r="K552" s="165" t="str">
        <f>IF((G552-J552-L552)&lt;=Datos!$G$7,"0",IF((G552-J552-L552)&lt;=Datos!$G$8,((G552-J552-L552)-Datos!$F$8)*Datos!$I$6,IF((G552-J552-L552)&lt;=Datos!$G$9,Datos!$I$8+((G552-J552-L552)-Datos!$F$9)*Datos!$J$6,IF((G552-J552-L552)&gt;=Datos!$F$10,(Datos!$I$8+Datos!$J$8)+((G552-J552-L552)-Datos!$F$10)*Datos!$K$6))))</f>
        <v>0</v>
      </c>
      <c r="L552" s="164">
        <f>IF(G552&gt;=Datos!$D$15,(Datos!$D$15*Datos!$C$15),IF(G552&lt;=Datos!$D$15,(G552*Datos!$C$15)))</f>
        <v>1064</v>
      </c>
      <c r="M552" s="163">
        <v>6740.46</v>
      </c>
      <c r="N552" s="163">
        <f t="shared" si="395"/>
        <v>8808.9599999999991</v>
      </c>
      <c r="O552" s="192">
        <f t="shared" si="396"/>
        <v>26191.040000000001</v>
      </c>
    </row>
    <row r="553" spans="1:16" ht="36.75" customHeight="1" x14ac:dyDescent="0.2">
      <c r="A553" s="227">
        <v>448</v>
      </c>
      <c r="B553" s="228" t="s">
        <v>152</v>
      </c>
      <c r="C553" s="229" t="s">
        <v>304</v>
      </c>
      <c r="D553" s="99" t="s">
        <v>480</v>
      </c>
      <c r="E553" s="230" t="s">
        <v>300</v>
      </c>
      <c r="F553" s="230" t="s">
        <v>19</v>
      </c>
      <c r="G553" s="163">
        <v>35000</v>
      </c>
      <c r="H553" s="163">
        <v>0</v>
      </c>
      <c r="I553" s="163">
        <f t="shared" si="376"/>
        <v>35000</v>
      </c>
      <c r="J553" s="164">
        <f>IF(G553&gt;=Datos!$D$14,(Datos!$D$14*Datos!$C$14),IF(G553&lt;=Datos!$D$14,(G553*Datos!$C$14)))</f>
        <v>1004.5</v>
      </c>
      <c r="K553" s="165" t="str">
        <f>IF((G553-J553-L553)&lt;=Datos!$G$7,"0",IF((G553-J553-L553)&lt;=Datos!$G$8,((G553-J553-L553)-Datos!$F$8)*Datos!$I$6,IF((G553-J553-L553)&lt;=Datos!$G$9,Datos!$I$8+((G553-J553-L553)-Datos!$F$9)*Datos!$J$6,IF((G553-J553-L553)&gt;=Datos!$F$10,(Datos!$I$8+Datos!$J$8)+((G553-J553-L553)-Datos!$F$10)*Datos!$K$6))))</f>
        <v>0</v>
      </c>
      <c r="L553" s="164">
        <f>IF(G553&gt;=Datos!$D$15,(Datos!$D$15*Datos!$C$15),IF(G553&lt;=Datos!$D$15,(G553*Datos!$C$15)))</f>
        <v>1064</v>
      </c>
      <c r="M553" s="163">
        <v>25</v>
      </c>
      <c r="N553" s="163">
        <f t="shared" ref="N553:N561" si="397">SUM(J553:M553)</f>
        <v>2093.5</v>
      </c>
      <c r="O553" s="192">
        <f t="shared" ref="O553:O561" si="398">+G553-N553</f>
        <v>32906.5</v>
      </c>
    </row>
    <row r="554" spans="1:16" ht="36.75" customHeight="1" x14ac:dyDescent="0.2">
      <c r="A554" s="227">
        <v>449</v>
      </c>
      <c r="B554" s="228" t="s">
        <v>375</v>
      </c>
      <c r="C554" s="229" t="s">
        <v>304</v>
      </c>
      <c r="D554" s="99" t="s">
        <v>480</v>
      </c>
      <c r="E554" s="230" t="s">
        <v>300</v>
      </c>
      <c r="F554" s="230" t="s">
        <v>19</v>
      </c>
      <c r="G554" s="139">
        <v>35000</v>
      </c>
      <c r="H554" s="163">
        <v>0</v>
      </c>
      <c r="I554" s="163">
        <f t="shared" si="376"/>
        <v>35000</v>
      </c>
      <c r="J554" s="164">
        <f>IF(G554&gt;=Datos!$D$14,(Datos!$D$14*Datos!$C$14),IF(G554&lt;=Datos!$D$14,(G554*Datos!$C$14)))</f>
        <v>1004.5</v>
      </c>
      <c r="K554" s="165" t="str">
        <f>IF((G554-J554-L554)&lt;=Datos!$G$7,"0",IF((G554-J554-L554)&lt;=Datos!$G$8,((G554-J554-L554)-Datos!$F$8)*Datos!$I$6,IF((G554-J554-L554)&lt;=Datos!$G$9,Datos!$I$8+((G554-J554-L554)-Datos!$F$9)*Datos!$J$6,IF((G554-J554-L554)&gt;=Datos!$F$10,(Datos!$I$8+Datos!$J$8)+((G554-J554-L554)-Datos!$F$10)*Datos!$K$6))))</f>
        <v>0</v>
      </c>
      <c r="L554" s="164">
        <f>IF(G554&gt;=Datos!$D$15,(Datos!$D$15*Datos!$C$15),IF(G554&lt;=Datos!$D$15,(G554*Datos!$C$15)))</f>
        <v>1064</v>
      </c>
      <c r="M554" s="163">
        <v>1740.46</v>
      </c>
      <c r="N554" s="163">
        <f t="shared" si="397"/>
        <v>3808.96</v>
      </c>
      <c r="O554" s="192">
        <f t="shared" si="398"/>
        <v>31191.040000000001</v>
      </c>
      <c r="P554" s="13"/>
    </row>
    <row r="555" spans="1:16" ht="36.75" customHeight="1" x14ac:dyDescent="0.2">
      <c r="A555" s="227">
        <v>450</v>
      </c>
      <c r="B555" s="229" t="s">
        <v>29</v>
      </c>
      <c r="C555" s="229" t="s">
        <v>304</v>
      </c>
      <c r="D555" s="99" t="s">
        <v>308</v>
      </c>
      <c r="E555" s="230" t="s">
        <v>300</v>
      </c>
      <c r="F555" s="230" t="s">
        <v>19</v>
      </c>
      <c r="G555" s="163">
        <v>66000</v>
      </c>
      <c r="H555" s="163">
        <v>0</v>
      </c>
      <c r="I555" s="163">
        <f t="shared" si="376"/>
        <v>66000</v>
      </c>
      <c r="J555" s="164">
        <f>IF(G555&gt;=Datos!$D$14,(Datos!$D$14*Datos!$C$14),IF(G555&lt;=Datos!$D$14,(G555*Datos!$C$14)))</f>
        <v>1894.2</v>
      </c>
      <c r="K555" s="165">
        <f>IF((G555-J555-L555)&lt;=Datos!$G$7,"0",IF((G555-J555-L555)&lt;=Datos!$G$8,((G555-J555-L555)-Datos!$F$8)*Datos!$I$6,IF((G555-J555-L555)&lt;=Datos!$G$9,Datos!$I$8+((G555-J555-L555)-Datos!$F$9)*Datos!$J$6,IF((G555-J555-L555)&gt;=Datos!$F$10,(Datos!$I$8+Datos!$J$8)+((G555-J555-L555)-Datos!$F$10)*Datos!$K$6))))</f>
        <v>4615.755666666666</v>
      </c>
      <c r="L555" s="164">
        <f>IF(G555&gt;=Datos!$D$15,(Datos!$D$15*Datos!$C$15),IF(G555&lt;=Datos!$D$15,(G555*Datos!$C$15)))</f>
        <v>2006.4</v>
      </c>
      <c r="M555" s="163">
        <v>25</v>
      </c>
      <c r="N555" s="163">
        <f t="shared" si="397"/>
        <v>8541.3556666666664</v>
      </c>
      <c r="O555" s="192">
        <f t="shared" si="398"/>
        <v>57458.64433333333</v>
      </c>
    </row>
    <row r="556" spans="1:16" ht="36.75" customHeight="1" x14ac:dyDescent="0.2">
      <c r="A556" s="227">
        <v>451</v>
      </c>
      <c r="B556" s="229" t="s">
        <v>313</v>
      </c>
      <c r="C556" s="229" t="s">
        <v>304</v>
      </c>
      <c r="D556" s="99" t="s">
        <v>480</v>
      </c>
      <c r="E556" s="230" t="s">
        <v>300</v>
      </c>
      <c r="F556" s="230" t="s">
        <v>19</v>
      </c>
      <c r="G556" s="163">
        <v>35000</v>
      </c>
      <c r="H556" s="163">
        <v>0</v>
      </c>
      <c r="I556" s="163">
        <f t="shared" si="376"/>
        <v>35000</v>
      </c>
      <c r="J556" s="164">
        <f>IF(G556&gt;=Datos!$D$14,(Datos!$D$14*Datos!$C$14),IF(G556&lt;=Datos!$D$14,(G556*Datos!$C$14)))</f>
        <v>1004.5</v>
      </c>
      <c r="K556" s="165" t="str">
        <f>IF((G556-J556-L556)&lt;=Datos!$G$7,"0",IF((G556-J556-L556)&lt;=Datos!$G$8,((G556-J556-L556)-Datos!$F$8)*Datos!$I$6,IF((G556-J556-L556)&lt;=Datos!$G$9,Datos!$I$8+((G556-J556-L556)-Datos!$F$9)*Datos!$J$6,IF((G556-J556-L556)&gt;=Datos!$F$10,(Datos!$I$8+Datos!$J$8)+((G556-J556-L556)-Datos!$F$10)*Datos!$K$6))))</f>
        <v>0</v>
      </c>
      <c r="L556" s="164">
        <f>IF(G556&gt;=Datos!$D$15,(Datos!$D$15*Datos!$C$15),IF(G556&lt;=Datos!$D$15,(G556*Datos!$C$15)))</f>
        <v>1064</v>
      </c>
      <c r="M556" s="163">
        <v>25</v>
      </c>
      <c r="N556" s="163">
        <f t="shared" si="397"/>
        <v>2093.5</v>
      </c>
      <c r="O556" s="192">
        <f t="shared" si="398"/>
        <v>32906.5</v>
      </c>
    </row>
    <row r="557" spans="1:16" ht="36.75" customHeight="1" x14ac:dyDescent="0.2">
      <c r="A557" s="227">
        <v>452</v>
      </c>
      <c r="B557" s="229" t="s">
        <v>163</v>
      </c>
      <c r="C557" s="229" t="s">
        <v>304</v>
      </c>
      <c r="D557" s="99" t="s">
        <v>663</v>
      </c>
      <c r="E557" s="230" t="s">
        <v>300</v>
      </c>
      <c r="F557" s="230" t="s">
        <v>19</v>
      </c>
      <c r="G557" s="163">
        <v>80000</v>
      </c>
      <c r="H557" s="163">
        <v>0</v>
      </c>
      <c r="I557" s="163">
        <f t="shared" si="376"/>
        <v>80000</v>
      </c>
      <c r="J557" s="164">
        <f>IF(G557&gt;=Datos!$D$14,(Datos!$D$14*Datos!$C$14),IF(G557&lt;=Datos!$D$14,(G557*Datos!$C$14)))</f>
        <v>2296</v>
      </c>
      <c r="K557" s="165">
        <v>7400.87</v>
      </c>
      <c r="L557" s="164">
        <f>IF(G557&gt;=Datos!$D$15,(Datos!$D$15*Datos!$C$15),IF(G557&lt;=Datos!$D$15,(G557*Datos!$C$15)))</f>
        <v>2432</v>
      </c>
      <c r="M557" s="163">
        <v>9992.31</v>
      </c>
      <c r="N557" s="163">
        <f t="shared" si="397"/>
        <v>22121.18</v>
      </c>
      <c r="O557" s="192">
        <f t="shared" si="398"/>
        <v>57878.82</v>
      </c>
    </row>
    <row r="558" spans="1:16" ht="36.75" customHeight="1" x14ac:dyDescent="0.2">
      <c r="A558" s="227">
        <v>453</v>
      </c>
      <c r="B558" s="229" t="s">
        <v>44</v>
      </c>
      <c r="C558" s="229" t="s">
        <v>304</v>
      </c>
      <c r="D558" s="99" t="s">
        <v>650</v>
      </c>
      <c r="E558" s="230" t="s">
        <v>300</v>
      </c>
      <c r="F558" s="230" t="s">
        <v>19</v>
      </c>
      <c r="G558" s="163">
        <v>82769.83</v>
      </c>
      <c r="H558" s="163">
        <v>0</v>
      </c>
      <c r="I558" s="163">
        <f t="shared" si="376"/>
        <v>82769.83</v>
      </c>
      <c r="J558" s="164">
        <f>IF(G558&gt;=Datos!$D$14,(Datos!$D$14*Datos!$C$14),IF(G558&lt;=Datos!$D$14,(G558*Datos!$C$14)))</f>
        <v>2375.4941210000002</v>
      </c>
      <c r="K558" s="165">
        <f>IF((G558-J558-L558)&lt;=Datos!$G$7,"0",IF((G558-J558-L558)&lt;=Datos!$G$8,((G558-J558-L558)-Datos!$F$8)*Datos!$I$6,IF((G558-J558-L558)&lt;=Datos!$G$9,Datos!$I$8+((G558-J558-L558)-Datos!$F$9)*Datos!$J$6,IF((G558-J558-L558)&gt;=Datos!$F$10,(Datos!$I$8+Datos!$J$8)+((G558-J558-L558)-Datos!$F$10)*Datos!$K$6))))</f>
        <v>8052.39392841667</v>
      </c>
      <c r="L558" s="164">
        <f>IF(G558&gt;=Datos!$D$15,(Datos!$D$15*Datos!$C$15),IF(G558&lt;=Datos!$D$15,(G558*Datos!$C$15)))</f>
        <v>2516.2028319999999</v>
      </c>
      <c r="M558" s="163">
        <v>25</v>
      </c>
      <c r="N558" s="163">
        <f t="shared" si="397"/>
        <v>12969.090881416669</v>
      </c>
      <c r="O558" s="192">
        <f t="shared" si="398"/>
        <v>69800.739118583326</v>
      </c>
    </row>
    <row r="559" spans="1:16" ht="36.75" customHeight="1" x14ac:dyDescent="0.2">
      <c r="A559" s="227">
        <v>454</v>
      </c>
      <c r="B559" s="229" t="s">
        <v>151</v>
      </c>
      <c r="C559" s="229" t="s">
        <v>304</v>
      </c>
      <c r="D559" s="99" t="s">
        <v>664</v>
      </c>
      <c r="E559" s="230" t="s">
        <v>300</v>
      </c>
      <c r="F559" s="230" t="s">
        <v>19</v>
      </c>
      <c r="G559" s="163">
        <v>120000</v>
      </c>
      <c r="H559" s="163">
        <v>0</v>
      </c>
      <c r="I559" s="163">
        <f t="shared" si="376"/>
        <v>120000</v>
      </c>
      <c r="J559" s="164">
        <f>IF(G559&gt;=Datos!$D$14,(Datos!$D$14*Datos!$C$14),IF(G559&lt;=Datos!$D$14,(G559*Datos!$C$14)))</f>
        <v>3444</v>
      </c>
      <c r="K559" s="165">
        <f>IF((G559-J559-L559)&lt;=Datos!$G$7,"0",IF((G559-J559-L559)&lt;=Datos!$G$8,((G559-J559-L559)-Datos!$F$8)*Datos!$I$6,IF((G559-J559-L559)&lt;=Datos!$G$9,Datos!$I$8+((G559-J559-L559)-Datos!$F$9)*Datos!$J$6,IF((G559-J559-L559)&gt;=Datos!$F$10,(Datos!$I$8+Datos!$J$8)+((G559-J559-L559)-Datos!$F$10)*Datos!$K$6))))</f>
        <v>16809.860666666667</v>
      </c>
      <c r="L559" s="164">
        <f>IF(G559&gt;=Datos!$D$15,(Datos!$D$15*Datos!$C$15),IF(G559&lt;=Datos!$D$15,(G559*Datos!$C$15)))</f>
        <v>3648</v>
      </c>
      <c r="M559" s="163">
        <v>25</v>
      </c>
      <c r="N559" s="163">
        <f t="shared" si="397"/>
        <v>23926.860666666667</v>
      </c>
      <c r="O559" s="192">
        <f t="shared" si="398"/>
        <v>96073.139333333325</v>
      </c>
    </row>
    <row r="560" spans="1:16" ht="36.75" customHeight="1" x14ac:dyDescent="0.2">
      <c r="A560" s="227">
        <v>455</v>
      </c>
      <c r="B560" s="229" t="s">
        <v>922</v>
      </c>
      <c r="C560" s="229" t="s">
        <v>304</v>
      </c>
      <c r="D560" s="99" t="s">
        <v>950</v>
      </c>
      <c r="E560" s="230" t="s">
        <v>300</v>
      </c>
      <c r="F560" s="230" t="s">
        <v>19</v>
      </c>
      <c r="G560" s="163">
        <v>71500</v>
      </c>
      <c r="H560" s="163">
        <v>0</v>
      </c>
      <c r="I560" s="163">
        <f t="shared" si="376"/>
        <v>71500</v>
      </c>
      <c r="J560" s="164">
        <f>IF(G560&gt;=Datos!$D$14,(Datos!$D$14*Datos!$C$14),IF(G560&lt;=Datos!$D$14,(G560*Datos!$C$14)))</f>
        <v>2052.0500000000002</v>
      </c>
      <c r="K560" s="165">
        <v>5307.65</v>
      </c>
      <c r="L560" s="164">
        <f>IF(G560&gt;=Datos!$D$15,(Datos!$D$15*Datos!$C$15),IF(G560&lt;=Datos!$D$15,(G560*Datos!$C$15)))</f>
        <v>2173.6</v>
      </c>
      <c r="M560" s="163">
        <v>1740.46</v>
      </c>
      <c r="N560" s="163">
        <f t="shared" si="397"/>
        <v>11273.759999999998</v>
      </c>
      <c r="O560" s="192">
        <f t="shared" si="398"/>
        <v>60226.240000000005</v>
      </c>
    </row>
    <row r="561" spans="1:15" ht="36.75" customHeight="1" x14ac:dyDescent="0.2">
      <c r="A561" s="227">
        <v>456</v>
      </c>
      <c r="B561" s="229" t="s">
        <v>93</v>
      </c>
      <c r="C561" s="229" t="s">
        <v>304</v>
      </c>
      <c r="D561" s="99" t="s">
        <v>308</v>
      </c>
      <c r="E561" s="230" t="s">
        <v>300</v>
      </c>
      <c r="F561" s="230" t="s">
        <v>301</v>
      </c>
      <c r="G561" s="163">
        <v>78828.75</v>
      </c>
      <c r="H561" s="163">
        <v>0</v>
      </c>
      <c r="I561" s="163">
        <f t="shared" si="376"/>
        <v>78828.75</v>
      </c>
      <c r="J561" s="164">
        <f>IF(G561&gt;=Datos!$D$14,(Datos!$D$14*Datos!$C$14),IF(G561&lt;=Datos!$D$14,(G561*Datos!$C$14)))</f>
        <v>2262.3851249999998</v>
      </c>
      <c r="K561" s="165">
        <f>IF((G561-J561-L561)&lt;=Datos!$G$7,"0",IF((G561-J561-L561)&lt;=Datos!$G$8,((G561-J561-L561)-Datos!$F$8)*Datos!$I$6,IF((G561-J561-L561)&lt;=Datos!$G$9,Datos!$I$8+((G561-J561-L561)-Datos!$F$9)*Datos!$J$6,IF((G561-J561-L561)&gt;=Datos!$F$10,(Datos!$I$8+Datos!$J$8)+((G561-J561-L561)-Datos!$F$10)*Datos!$K$6))))</f>
        <v>7125.3533854166672</v>
      </c>
      <c r="L561" s="164">
        <f>IF(G561&gt;=Datos!$D$15,(Datos!$D$15*Datos!$C$15),IF(G561&lt;=Datos!$D$15,(G561*Datos!$C$15)))</f>
        <v>2396.3939999999998</v>
      </c>
      <c r="M561" s="163">
        <v>7340.14</v>
      </c>
      <c r="N561" s="163">
        <f t="shared" si="397"/>
        <v>19124.272510416668</v>
      </c>
      <c r="O561" s="192">
        <f t="shared" si="398"/>
        <v>59704.477489583332</v>
      </c>
    </row>
    <row r="562" spans="1:15" ht="36.75" customHeight="1" x14ac:dyDescent="0.2">
      <c r="A562" s="227">
        <v>457</v>
      </c>
      <c r="B562" s="229" t="s">
        <v>1098</v>
      </c>
      <c r="C562" s="229" t="s">
        <v>304</v>
      </c>
      <c r="D562" s="99" t="s">
        <v>838</v>
      </c>
      <c r="E562" s="230" t="s">
        <v>300</v>
      </c>
      <c r="F562" s="230" t="s">
        <v>19</v>
      </c>
      <c r="G562" s="163">
        <v>60000</v>
      </c>
      <c r="H562" s="163">
        <v>0</v>
      </c>
      <c r="I562" s="163">
        <f t="shared" ref="I562" si="399">SUM(G562:H562)</f>
        <v>60000</v>
      </c>
      <c r="J562" s="164">
        <f>IF(G562&gt;=Datos!$D$14,(Datos!$D$14*Datos!$C$14),IF(G562&lt;=Datos!$D$14,(G562*Datos!$C$14)))</f>
        <v>1722</v>
      </c>
      <c r="K562" s="165">
        <f>IF((G562-J562-L562)&lt;=Datos!$G$7,"0",IF((G562-J562-L562)&lt;=Datos!$G$8,((G562-J562-L562)-Datos!$F$8)*Datos!$I$6,IF((G562-J562-L562)&lt;=Datos!$G$9,Datos!$I$8+((G562-J562-L562)-Datos!$F$9)*Datos!$J$6,IF((G562-J562-L562)&gt;=Datos!$F$10,(Datos!$I$8+Datos!$J$8)+((G562-J562-L562)-Datos!$F$10)*Datos!$K$6))))</f>
        <v>3486.6756666666661</v>
      </c>
      <c r="L562" s="164">
        <f>IF(G562&gt;=Datos!$D$15,(Datos!$D$15*Datos!$C$15),IF(G562&lt;=Datos!$D$15,(G562*Datos!$C$15)))</f>
        <v>1824</v>
      </c>
      <c r="M562" s="163">
        <v>25</v>
      </c>
      <c r="N562" s="163">
        <f t="shared" ref="N562" si="400">SUM(J562:M562)</f>
        <v>7057.6756666666661</v>
      </c>
      <c r="O562" s="192">
        <f t="shared" ref="O562" si="401">+G562-N562</f>
        <v>52942.324333333338</v>
      </c>
    </row>
    <row r="563" spans="1:15" ht="36.75" customHeight="1" x14ac:dyDescent="0.2">
      <c r="A563" s="227">
        <v>458</v>
      </c>
      <c r="B563" s="229" t="s">
        <v>1099</v>
      </c>
      <c r="C563" s="229" t="s">
        <v>304</v>
      </c>
      <c r="D563" s="99" t="s">
        <v>308</v>
      </c>
      <c r="E563" s="230" t="s">
        <v>300</v>
      </c>
      <c r="F563" s="230" t="s">
        <v>19</v>
      </c>
      <c r="G563" s="163">
        <v>60000</v>
      </c>
      <c r="H563" s="163">
        <v>0</v>
      </c>
      <c r="I563" s="163">
        <f t="shared" ref="I563:I577" si="402">SUM(G563:H563)</f>
        <v>60000</v>
      </c>
      <c r="J563" s="164">
        <f>IF(G563&gt;=Datos!$D$14,(Datos!$D$14*Datos!$C$14),IF(G563&lt;=Datos!$D$14,(G563*Datos!$C$14)))</f>
        <v>1722</v>
      </c>
      <c r="K563" s="165">
        <f>IF((G563-J563-L563)&lt;=Datos!$G$7,"0",IF((G563-J563-L563)&lt;=Datos!$G$8,((G563-J563-L563)-Datos!$F$8)*Datos!$I$6,IF((G563-J563-L563)&lt;=Datos!$G$9,Datos!$I$8+((G563-J563-L563)-Datos!$F$9)*Datos!$J$6,IF((G563-J563-L563)&gt;=Datos!$F$10,(Datos!$I$8+Datos!$J$8)+((G563-J563-L563)-Datos!$F$10)*Datos!$K$6))))</f>
        <v>3486.6756666666661</v>
      </c>
      <c r="L563" s="164">
        <f>IF(G563&gt;=Datos!$D$15,(Datos!$D$15*Datos!$C$15),IF(G563&lt;=Datos!$D$15,(G563*Datos!$C$15)))</f>
        <v>1824</v>
      </c>
      <c r="M563" s="163">
        <v>25</v>
      </c>
      <c r="N563" s="163">
        <f t="shared" ref="N563:N577" si="403">SUM(J563:M563)</f>
        <v>7057.6756666666661</v>
      </c>
      <c r="O563" s="192">
        <f t="shared" ref="O563:O577" si="404">+G563-N563</f>
        <v>52942.324333333338</v>
      </c>
    </row>
    <row r="564" spans="1:15" ht="36.75" customHeight="1" x14ac:dyDescent="0.2">
      <c r="A564" s="227">
        <v>459</v>
      </c>
      <c r="B564" s="229" t="s">
        <v>1100</v>
      </c>
      <c r="C564" s="229" t="s">
        <v>304</v>
      </c>
      <c r="D564" s="99" t="s">
        <v>893</v>
      </c>
      <c r="E564" s="230" t="s">
        <v>300</v>
      </c>
      <c r="F564" s="230" t="s">
        <v>19</v>
      </c>
      <c r="G564" s="163">
        <v>60000</v>
      </c>
      <c r="H564" s="163">
        <v>0</v>
      </c>
      <c r="I564" s="163">
        <f t="shared" si="402"/>
        <v>60000</v>
      </c>
      <c r="J564" s="164">
        <f>IF(G564&gt;=Datos!$D$14,(Datos!$D$14*Datos!$C$14),IF(G564&lt;=Datos!$D$14,(G564*Datos!$C$14)))</f>
        <v>1722</v>
      </c>
      <c r="K564" s="165">
        <f>IF((G564-J564-L564)&lt;=Datos!$G$7,"0",IF((G564-J564-L564)&lt;=Datos!$G$8,((G564-J564-L564)-Datos!$F$8)*Datos!$I$6,IF((G564-J564-L564)&lt;=Datos!$G$9,Datos!$I$8+((G564-J564-L564)-Datos!$F$9)*Datos!$J$6,IF((G564-J564-L564)&gt;=Datos!$F$10,(Datos!$I$8+Datos!$J$8)+((G564-J564-L564)-Datos!$F$10)*Datos!$K$6))))</f>
        <v>3486.6756666666661</v>
      </c>
      <c r="L564" s="164">
        <f>IF(G564&gt;=Datos!$D$15,(Datos!$D$15*Datos!$C$15),IF(G564&lt;=Datos!$D$15,(G564*Datos!$C$15)))</f>
        <v>1824</v>
      </c>
      <c r="M564" s="163">
        <v>25</v>
      </c>
      <c r="N564" s="163">
        <f t="shared" si="403"/>
        <v>7057.6756666666661</v>
      </c>
      <c r="O564" s="192">
        <f t="shared" si="404"/>
        <v>52942.324333333338</v>
      </c>
    </row>
    <row r="565" spans="1:15" ht="36.75" customHeight="1" x14ac:dyDescent="0.2">
      <c r="A565" s="227">
        <v>460</v>
      </c>
      <c r="B565" s="229" t="s">
        <v>1101</v>
      </c>
      <c r="C565" s="229" t="s">
        <v>304</v>
      </c>
      <c r="D565" s="99" t="s">
        <v>480</v>
      </c>
      <c r="E565" s="230" t="s">
        <v>300</v>
      </c>
      <c r="F565" s="230" t="s">
        <v>19</v>
      </c>
      <c r="G565" s="163">
        <v>35000</v>
      </c>
      <c r="H565" s="163">
        <v>0</v>
      </c>
      <c r="I565" s="163">
        <f t="shared" si="402"/>
        <v>35000</v>
      </c>
      <c r="J565" s="164">
        <f>IF(G565&gt;=Datos!$D$14,(Datos!$D$14*Datos!$C$14),IF(G565&lt;=Datos!$D$14,(G565*Datos!$C$14)))</f>
        <v>1004.5</v>
      </c>
      <c r="K565" s="165" t="str">
        <f>IF((G565-J565-L565)&lt;=Datos!$G$7,"0",IF((G565-J565-L565)&lt;=Datos!$G$8,((G565-J565-L565)-Datos!$F$8)*Datos!$I$6,IF((G565-J565-L565)&lt;=Datos!$G$9,Datos!$I$8+((G565-J565-L565)-Datos!$F$9)*Datos!$J$6,IF((G565-J565-L565)&gt;=Datos!$F$10,(Datos!$I$8+Datos!$J$8)+((G565-J565-L565)-Datos!$F$10)*Datos!$K$6))))</f>
        <v>0</v>
      </c>
      <c r="L565" s="164">
        <f>IF(G565&gt;=Datos!$D$15,(Datos!$D$15*Datos!$C$15),IF(G565&lt;=Datos!$D$15,(G565*Datos!$C$15)))</f>
        <v>1064</v>
      </c>
      <c r="M565" s="163">
        <v>25</v>
      </c>
      <c r="N565" s="163">
        <f t="shared" si="403"/>
        <v>2093.5</v>
      </c>
      <c r="O565" s="192">
        <f t="shared" si="404"/>
        <v>32906.5</v>
      </c>
    </row>
    <row r="566" spans="1:15" ht="36.75" customHeight="1" x14ac:dyDescent="0.2">
      <c r="A566" s="227">
        <v>461</v>
      </c>
      <c r="B566" s="229" t="s">
        <v>1102</v>
      </c>
      <c r="C566" s="229" t="s">
        <v>304</v>
      </c>
      <c r="D566" s="99" t="s">
        <v>480</v>
      </c>
      <c r="E566" s="230" t="s">
        <v>300</v>
      </c>
      <c r="F566" s="230" t="s">
        <v>19</v>
      </c>
      <c r="G566" s="163">
        <v>35000</v>
      </c>
      <c r="H566" s="163">
        <v>0</v>
      </c>
      <c r="I566" s="163">
        <f t="shared" si="402"/>
        <v>35000</v>
      </c>
      <c r="J566" s="164">
        <f>IF(G566&gt;=Datos!$D$14,(Datos!$D$14*Datos!$C$14),IF(G566&lt;=Datos!$D$14,(G566*Datos!$C$14)))</f>
        <v>1004.5</v>
      </c>
      <c r="K566" s="165" t="str">
        <f>IF((G566-J566-L566)&lt;=Datos!$G$7,"0",IF((G566-J566-L566)&lt;=Datos!$G$8,((G566-J566-L566)-Datos!$F$8)*Datos!$I$6,IF((G566-J566-L566)&lt;=Datos!$G$9,Datos!$I$8+((G566-J566-L566)-Datos!$F$9)*Datos!$J$6,IF((G566-J566-L566)&gt;=Datos!$F$10,(Datos!$I$8+Datos!$J$8)+((G566-J566-L566)-Datos!$F$10)*Datos!$K$6))))</f>
        <v>0</v>
      </c>
      <c r="L566" s="164">
        <f>IF(G566&gt;=Datos!$D$15,(Datos!$D$15*Datos!$C$15),IF(G566&lt;=Datos!$D$15,(G566*Datos!$C$15)))</f>
        <v>1064</v>
      </c>
      <c r="M566" s="163">
        <v>25</v>
      </c>
      <c r="N566" s="163">
        <f t="shared" si="403"/>
        <v>2093.5</v>
      </c>
      <c r="O566" s="192">
        <f t="shared" si="404"/>
        <v>32906.5</v>
      </c>
    </row>
    <row r="567" spans="1:15" ht="36.75" customHeight="1" x14ac:dyDescent="0.2">
      <c r="A567" s="227">
        <v>462</v>
      </c>
      <c r="B567" s="229" t="s">
        <v>1103</v>
      </c>
      <c r="C567" s="229" t="s">
        <v>304</v>
      </c>
      <c r="D567" s="99" t="s">
        <v>480</v>
      </c>
      <c r="E567" s="230" t="s">
        <v>300</v>
      </c>
      <c r="F567" s="230" t="s">
        <v>19</v>
      </c>
      <c r="G567" s="163">
        <v>35000</v>
      </c>
      <c r="H567" s="163">
        <v>0</v>
      </c>
      <c r="I567" s="163">
        <f t="shared" si="402"/>
        <v>35000</v>
      </c>
      <c r="J567" s="164">
        <f>IF(G567&gt;=Datos!$D$14,(Datos!$D$14*Datos!$C$14),IF(G567&lt;=Datos!$D$14,(G567*Datos!$C$14)))</f>
        <v>1004.5</v>
      </c>
      <c r="K567" s="165" t="str">
        <f>IF((G567-J567-L567)&lt;=Datos!$G$7,"0",IF((G567-J567-L567)&lt;=Datos!$G$8,((G567-J567-L567)-Datos!$F$8)*Datos!$I$6,IF((G567-J567-L567)&lt;=Datos!$G$9,Datos!$I$8+((G567-J567-L567)-Datos!$F$9)*Datos!$J$6,IF((G567-J567-L567)&gt;=Datos!$F$10,(Datos!$I$8+Datos!$J$8)+((G567-J567-L567)-Datos!$F$10)*Datos!$K$6))))</f>
        <v>0</v>
      </c>
      <c r="L567" s="164">
        <f>IF(G567&gt;=Datos!$D$15,(Datos!$D$15*Datos!$C$15),IF(G567&lt;=Datos!$D$15,(G567*Datos!$C$15)))</f>
        <v>1064</v>
      </c>
      <c r="M567" s="163">
        <v>25</v>
      </c>
      <c r="N567" s="163">
        <f t="shared" si="403"/>
        <v>2093.5</v>
      </c>
      <c r="O567" s="192">
        <f t="shared" si="404"/>
        <v>32906.5</v>
      </c>
    </row>
    <row r="568" spans="1:15" ht="36.75" customHeight="1" x14ac:dyDescent="0.2">
      <c r="A568" s="227">
        <v>463</v>
      </c>
      <c r="B568" s="229" t="s">
        <v>1104</v>
      </c>
      <c r="C568" s="229" t="s">
        <v>304</v>
      </c>
      <c r="D568" s="99" t="s">
        <v>480</v>
      </c>
      <c r="E568" s="230" t="s">
        <v>300</v>
      </c>
      <c r="F568" s="230" t="s">
        <v>19</v>
      </c>
      <c r="G568" s="163">
        <v>35000</v>
      </c>
      <c r="H568" s="163">
        <v>0</v>
      </c>
      <c r="I568" s="163">
        <f t="shared" si="402"/>
        <v>35000</v>
      </c>
      <c r="J568" s="164">
        <f>IF(G568&gt;=Datos!$D$14,(Datos!$D$14*Datos!$C$14),IF(G568&lt;=Datos!$D$14,(G568*Datos!$C$14)))</f>
        <v>1004.5</v>
      </c>
      <c r="K568" s="165" t="str">
        <f>IF((G568-J568-L568)&lt;=Datos!$G$7,"0",IF((G568-J568-L568)&lt;=Datos!$G$8,((G568-J568-L568)-Datos!$F$8)*Datos!$I$6,IF((G568-J568-L568)&lt;=Datos!$G$9,Datos!$I$8+((G568-J568-L568)-Datos!$F$9)*Datos!$J$6,IF((G568-J568-L568)&gt;=Datos!$F$10,(Datos!$I$8+Datos!$J$8)+((G568-J568-L568)-Datos!$F$10)*Datos!$K$6))))</f>
        <v>0</v>
      </c>
      <c r="L568" s="164">
        <f>IF(G568&gt;=Datos!$D$15,(Datos!$D$15*Datos!$C$15),IF(G568&lt;=Datos!$D$15,(G568*Datos!$C$15)))</f>
        <v>1064</v>
      </c>
      <c r="M568" s="163">
        <v>25</v>
      </c>
      <c r="N568" s="163">
        <f t="shared" si="403"/>
        <v>2093.5</v>
      </c>
      <c r="O568" s="192">
        <f t="shared" si="404"/>
        <v>32906.5</v>
      </c>
    </row>
    <row r="569" spans="1:15" ht="36.75" customHeight="1" x14ac:dyDescent="0.2">
      <c r="A569" s="227">
        <v>464</v>
      </c>
      <c r="B569" s="229" t="s">
        <v>1105</v>
      </c>
      <c r="C569" s="229" t="s">
        <v>304</v>
      </c>
      <c r="D569" s="99" t="s">
        <v>893</v>
      </c>
      <c r="E569" s="230" t="s">
        <v>300</v>
      </c>
      <c r="F569" s="230" t="s">
        <v>19</v>
      </c>
      <c r="G569" s="163">
        <v>60000</v>
      </c>
      <c r="H569" s="163">
        <v>0</v>
      </c>
      <c r="I569" s="163">
        <f t="shared" si="402"/>
        <v>60000</v>
      </c>
      <c r="J569" s="164">
        <f>IF(G569&gt;=Datos!$D$14,(Datos!$D$14*Datos!$C$14),IF(G569&lt;=Datos!$D$14,(G569*Datos!$C$14)))</f>
        <v>1722</v>
      </c>
      <c r="K569" s="165">
        <f>IF((G569-J569-L569)&lt;=Datos!$G$7,"0",IF((G569-J569-L569)&lt;=Datos!$G$8,((G569-J569-L569)-Datos!$F$8)*Datos!$I$6,IF((G569-J569-L569)&lt;=Datos!$G$9,Datos!$I$8+((G569-J569-L569)-Datos!$F$9)*Datos!$J$6,IF((G569-J569-L569)&gt;=Datos!$F$10,(Datos!$I$8+Datos!$J$8)+((G569-J569-L569)-Datos!$F$10)*Datos!$K$6))))</f>
        <v>3486.6756666666661</v>
      </c>
      <c r="L569" s="164">
        <f>IF(G569&gt;=Datos!$D$15,(Datos!$D$15*Datos!$C$15),IF(G569&lt;=Datos!$D$15,(G569*Datos!$C$15)))</f>
        <v>1824</v>
      </c>
      <c r="M569" s="163">
        <v>25</v>
      </c>
      <c r="N569" s="163">
        <f t="shared" si="403"/>
        <v>7057.6756666666661</v>
      </c>
      <c r="O569" s="192">
        <f t="shared" si="404"/>
        <v>52942.324333333338</v>
      </c>
    </row>
    <row r="570" spans="1:15" ht="36.75" customHeight="1" x14ac:dyDescent="0.2">
      <c r="A570" s="227">
        <v>465</v>
      </c>
      <c r="B570" s="229" t="s">
        <v>1106</v>
      </c>
      <c r="C570" s="229" t="s">
        <v>304</v>
      </c>
      <c r="D570" s="99" t="s">
        <v>480</v>
      </c>
      <c r="E570" s="230" t="s">
        <v>300</v>
      </c>
      <c r="F570" s="230" t="s">
        <v>19</v>
      </c>
      <c r="G570" s="163">
        <v>35000</v>
      </c>
      <c r="H570" s="163">
        <v>0</v>
      </c>
      <c r="I570" s="163">
        <f t="shared" si="402"/>
        <v>35000</v>
      </c>
      <c r="J570" s="164">
        <f>IF(G570&gt;=Datos!$D$14,(Datos!$D$14*Datos!$C$14),IF(G570&lt;=Datos!$D$14,(G570*Datos!$C$14)))</f>
        <v>1004.5</v>
      </c>
      <c r="K570" s="165" t="str">
        <f>IF((G570-J570-L570)&lt;=Datos!$G$7,"0",IF((G570-J570-L570)&lt;=Datos!$G$8,((G570-J570-L570)-Datos!$F$8)*Datos!$I$6,IF((G570-J570-L570)&lt;=Datos!$G$9,Datos!$I$8+((G570-J570-L570)-Datos!$F$9)*Datos!$J$6,IF((G570-J570-L570)&gt;=Datos!$F$10,(Datos!$I$8+Datos!$J$8)+((G570-J570-L570)-Datos!$F$10)*Datos!$K$6))))</f>
        <v>0</v>
      </c>
      <c r="L570" s="164">
        <f>IF(G570&gt;=Datos!$D$15,(Datos!$D$15*Datos!$C$15),IF(G570&lt;=Datos!$D$15,(G570*Datos!$C$15)))</f>
        <v>1064</v>
      </c>
      <c r="M570" s="163">
        <v>25</v>
      </c>
      <c r="N570" s="163">
        <f t="shared" si="403"/>
        <v>2093.5</v>
      </c>
      <c r="O570" s="192">
        <f t="shared" si="404"/>
        <v>32906.5</v>
      </c>
    </row>
    <row r="571" spans="1:15" ht="36.75" customHeight="1" x14ac:dyDescent="0.2">
      <c r="A571" s="227">
        <v>466</v>
      </c>
      <c r="B571" s="229" t="s">
        <v>1107</v>
      </c>
      <c r="C571" s="229" t="s">
        <v>304</v>
      </c>
      <c r="D571" s="99" t="s">
        <v>480</v>
      </c>
      <c r="E571" s="230" t="s">
        <v>300</v>
      </c>
      <c r="F571" s="230" t="s">
        <v>19</v>
      </c>
      <c r="G571" s="163">
        <v>35000</v>
      </c>
      <c r="H571" s="163">
        <v>0</v>
      </c>
      <c r="I571" s="163">
        <f t="shared" si="402"/>
        <v>35000</v>
      </c>
      <c r="J571" s="164">
        <f>IF(G571&gt;=Datos!$D$14,(Datos!$D$14*Datos!$C$14),IF(G571&lt;=Datos!$D$14,(G571*Datos!$C$14)))</f>
        <v>1004.5</v>
      </c>
      <c r="K571" s="165" t="str">
        <f>IF((G571-J571-L571)&lt;=Datos!$G$7,"0",IF((G571-J571-L571)&lt;=Datos!$G$8,((G571-J571-L571)-Datos!$F$8)*Datos!$I$6,IF((G571-J571-L571)&lt;=Datos!$G$9,Datos!$I$8+((G571-J571-L571)-Datos!$F$9)*Datos!$J$6,IF((G571-J571-L571)&gt;=Datos!$F$10,(Datos!$I$8+Datos!$J$8)+((G571-J571-L571)-Datos!$F$10)*Datos!$K$6))))</f>
        <v>0</v>
      </c>
      <c r="L571" s="164">
        <f>IF(G571&gt;=Datos!$D$15,(Datos!$D$15*Datos!$C$15),IF(G571&lt;=Datos!$D$15,(G571*Datos!$C$15)))</f>
        <v>1064</v>
      </c>
      <c r="M571" s="163">
        <v>25</v>
      </c>
      <c r="N571" s="163">
        <f t="shared" si="403"/>
        <v>2093.5</v>
      </c>
      <c r="O571" s="192">
        <f t="shared" si="404"/>
        <v>32906.5</v>
      </c>
    </row>
    <row r="572" spans="1:15" ht="36.75" customHeight="1" x14ac:dyDescent="0.2">
      <c r="A572" s="227">
        <v>467</v>
      </c>
      <c r="B572" s="229" t="s">
        <v>1108</v>
      </c>
      <c r="C572" s="229" t="s">
        <v>304</v>
      </c>
      <c r="D572" s="99" t="s">
        <v>480</v>
      </c>
      <c r="E572" s="230" t="s">
        <v>300</v>
      </c>
      <c r="F572" s="230" t="s">
        <v>19</v>
      </c>
      <c r="G572" s="163">
        <v>35000</v>
      </c>
      <c r="H572" s="163">
        <v>0</v>
      </c>
      <c r="I572" s="163">
        <f t="shared" si="402"/>
        <v>35000</v>
      </c>
      <c r="J572" s="164">
        <f>IF(G572&gt;=Datos!$D$14,(Datos!$D$14*Datos!$C$14),IF(G572&lt;=Datos!$D$14,(G572*Datos!$C$14)))</f>
        <v>1004.5</v>
      </c>
      <c r="K572" s="165" t="str">
        <f>IF((G572-J572-L572)&lt;=Datos!$G$7,"0",IF((G572-J572-L572)&lt;=Datos!$G$8,((G572-J572-L572)-Datos!$F$8)*Datos!$I$6,IF((G572-J572-L572)&lt;=Datos!$G$9,Datos!$I$8+((G572-J572-L572)-Datos!$F$9)*Datos!$J$6,IF((G572-J572-L572)&gt;=Datos!$F$10,(Datos!$I$8+Datos!$J$8)+((G572-J572-L572)-Datos!$F$10)*Datos!$K$6))))</f>
        <v>0</v>
      </c>
      <c r="L572" s="164">
        <f>IF(G572&gt;=Datos!$D$15,(Datos!$D$15*Datos!$C$15),IF(G572&lt;=Datos!$D$15,(G572*Datos!$C$15)))</f>
        <v>1064</v>
      </c>
      <c r="M572" s="163">
        <v>25</v>
      </c>
      <c r="N572" s="163">
        <f t="shared" si="403"/>
        <v>2093.5</v>
      </c>
      <c r="O572" s="192">
        <f t="shared" si="404"/>
        <v>32906.5</v>
      </c>
    </row>
    <row r="573" spans="1:15" ht="36.75" customHeight="1" x14ac:dyDescent="0.2">
      <c r="A573" s="227">
        <v>468</v>
      </c>
      <c r="B573" s="229" t="s">
        <v>1109</v>
      </c>
      <c r="C573" s="229" t="s">
        <v>304</v>
      </c>
      <c r="D573" s="99" t="s">
        <v>893</v>
      </c>
      <c r="E573" s="230" t="s">
        <v>300</v>
      </c>
      <c r="F573" s="230" t="s">
        <v>301</v>
      </c>
      <c r="G573" s="163">
        <v>60000</v>
      </c>
      <c r="H573" s="163">
        <v>0</v>
      </c>
      <c r="I573" s="163">
        <f t="shared" si="402"/>
        <v>60000</v>
      </c>
      <c r="J573" s="164">
        <f>IF(G573&gt;=Datos!$D$14,(Datos!$D$14*Datos!$C$14),IF(G573&lt;=Datos!$D$14,(G573*Datos!$C$14)))</f>
        <v>1722</v>
      </c>
      <c r="K573" s="165">
        <f>IF((G573-J573-L573)&lt;=Datos!$G$7,"0",IF((G573-J573-L573)&lt;=Datos!$G$8,((G573-J573-L573)-Datos!$F$8)*Datos!$I$6,IF((G573-J573-L573)&lt;=Datos!$G$9,Datos!$I$8+((G573-J573-L573)-Datos!$F$9)*Datos!$J$6,IF((G573-J573-L573)&gt;=Datos!$F$10,(Datos!$I$8+Datos!$J$8)+((G573-J573-L573)-Datos!$F$10)*Datos!$K$6))))</f>
        <v>3486.6756666666661</v>
      </c>
      <c r="L573" s="164">
        <f>IF(G573&gt;=Datos!$D$15,(Datos!$D$15*Datos!$C$15),IF(G573&lt;=Datos!$D$15,(G573*Datos!$C$15)))</f>
        <v>1824</v>
      </c>
      <c r="M573" s="163">
        <v>25</v>
      </c>
      <c r="N573" s="163">
        <f t="shared" si="403"/>
        <v>7057.6756666666661</v>
      </c>
      <c r="O573" s="192">
        <f t="shared" si="404"/>
        <v>52942.324333333338</v>
      </c>
    </row>
    <row r="574" spans="1:15" ht="36.75" customHeight="1" x14ac:dyDescent="0.2">
      <c r="A574" s="227">
        <v>469</v>
      </c>
      <c r="B574" s="229" t="s">
        <v>1110</v>
      </c>
      <c r="C574" s="229" t="s">
        <v>304</v>
      </c>
      <c r="D574" s="99" t="s">
        <v>480</v>
      </c>
      <c r="E574" s="230" t="s">
        <v>300</v>
      </c>
      <c r="F574" s="230" t="s">
        <v>19</v>
      </c>
      <c r="G574" s="163">
        <v>35000</v>
      </c>
      <c r="H574" s="163">
        <v>0</v>
      </c>
      <c r="I574" s="163">
        <f t="shared" si="402"/>
        <v>35000</v>
      </c>
      <c r="J574" s="164">
        <f>IF(G574&gt;=Datos!$D$14,(Datos!$D$14*Datos!$C$14),IF(G574&lt;=Datos!$D$14,(G574*Datos!$C$14)))</f>
        <v>1004.5</v>
      </c>
      <c r="K574" s="165" t="str">
        <f>IF((G574-J574-L574)&lt;=Datos!$G$7,"0",IF((G574-J574-L574)&lt;=Datos!$G$8,((G574-J574-L574)-Datos!$F$8)*Datos!$I$6,IF((G574-J574-L574)&lt;=Datos!$G$9,Datos!$I$8+((G574-J574-L574)-Datos!$F$9)*Datos!$J$6,IF((G574-J574-L574)&gt;=Datos!$F$10,(Datos!$I$8+Datos!$J$8)+((G574-J574-L574)-Datos!$F$10)*Datos!$K$6))))</f>
        <v>0</v>
      </c>
      <c r="L574" s="164">
        <f>IF(G574&gt;=Datos!$D$15,(Datos!$D$15*Datos!$C$15),IF(G574&lt;=Datos!$D$15,(G574*Datos!$C$15)))</f>
        <v>1064</v>
      </c>
      <c r="M574" s="163">
        <v>25</v>
      </c>
      <c r="N574" s="163">
        <f t="shared" si="403"/>
        <v>2093.5</v>
      </c>
      <c r="O574" s="192">
        <f t="shared" si="404"/>
        <v>32906.5</v>
      </c>
    </row>
    <row r="575" spans="1:15" ht="36.75" customHeight="1" x14ac:dyDescent="0.2">
      <c r="A575" s="227">
        <v>470</v>
      </c>
      <c r="B575" s="229" t="s">
        <v>1111</v>
      </c>
      <c r="C575" s="229" t="s">
        <v>304</v>
      </c>
      <c r="D575" s="99" t="s">
        <v>893</v>
      </c>
      <c r="E575" s="230" t="s">
        <v>300</v>
      </c>
      <c r="F575" s="230" t="s">
        <v>19</v>
      </c>
      <c r="G575" s="163">
        <v>60000</v>
      </c>
      <c r="H575" s="163">
        <v>0</v>
      </c>
      <c r="I575" s="163">
        <f t="shared" si="402"/>
        <v>60000</v>
      </c>
      <c r="J575" s="164">
        <f>IF(G575&gt;=Datos!$D$14,(Datos!$D$14*Datos!$C$14),IF(G575&lt;=Datos!$D$14,(G575*Datos!$C$14)))</f>
        <v>1722</v>
      </c>
      <c r="K575" s="165">
        <f>IF((G575-J575-L575)&lt;=Datos!$G$7,"0",IF((G575-J575-L575)&lt;=Datos!$G$8,((G575-J575-L575)-Datos!$F$8)*Datos!$I$6,IF((G575-J575-L575)&lt;=Datos!$G$9,Datos!$I$8+((G575-J575-L575)-Datos!$F$9)*Datos!$J$6,IF((G575-J575-L575)&gt;=Datos!$F$10,(Datos!$I$8+Datos!$J$8)+((G575-J575-L575)-Datos!$F$10)*Datos!$K$6))))</f>
        <v>3486.6756666666661</v>
      </c>
      <c r="L575" s="164">
        <f>IF(G575&gt;=Datos!$D$15,(Datos!$D$15*Datos!$C$15),IF(G575&lt;=Datos!$D$15,(G575*Datos!$C$15)))</f>
        <v>1824</v>
      </c>
      <c r="M575" s="163">
        <v>25</v>
      </c>
      <c r="N575" s="163">
        <f t="shared" si="403"/>
        <v>7057.6756666666661</v>
      </c>
      <c r="O575" s="192">
        <f t="shared" si="404"/>
        <v>52942.324333333338</v>
      </c>
    </row>
    <row r="576" spans="1:15" ht="36.75" customHeight="1" x14ac:dyDescent="0.2">
      <c r="A576" s="227">
        <v>471</v>
      </c>
      <c r="B576" s="229" t="s">
        <v>1112</v>
      </c>
      <c r="C576" s="229" t="s">
        <v>304</v>
      </c>
      <c r="D576" s="99" t="s">
        <v>838</v>
      </c>
      <c r="E576" s="230" t="s">
        <v>300</v>
      </c>
      <c r="F576" s="230" t="s">
        <v>19</v>
      </c>
      <c r="G576" s="163">
        <v>60000</v>
      </c>
      <c r="H576" s="163">
        <v>0</v>
      </c>
      <c r="I576" s="163">
        <f t="shared" si="402"/>
        <v>60000</v>
      </c>
      <c r="J576" s="164">
        <f>IF(G576&gt;=Datos!$D$14,(Datos!$D$14*Datos!$C$14),IF(G576&lt;=Datos!$D$14,(G576*Datos!$C$14)))</f>
        <v>1722</v>
      </c>
      <c r="K576" s="165">
        <f>IF((G576-J576-L576)&lt;=Datos!$G$7,"0",IF((G576-J576-L576)&lt;=Datos!$G$8,((G576-J576-L576)-Datos!$F$8)*Datos!$I$6,IF((G576-J576-L576)&lt;=Datos!$G$9,Datos!$I$8+((G576-J576-L576)-Datos!$F$9)*Datos!$J$6,IF((G576-J576-L576)&gt;=Datos!$F$10,(Datos!$I$8+Datos!$J$8)+((G576-J576-L576)-Datos!$F$10)*Datos!$K$6))))</f>
        <v>3486.6756666666661</v>
      </c>
      <c r="L576" s="164">
        <f>IF(G576&gt;=Datos!$D$15,(Datos!$D$15*Datos!$C$15),IF(G576&lt;=Datos!$D$15,(G576*Datos!$C$15)))</f>
        <v>1824</v>
      </c>
      <c r="M576" s="163">
        <v>25</v>
      </c>
      <c r="N576" s="163">
        <f t="shared" si="403"/>
        <v>7057.6756666666661</v>
      </c>
      <c r="O576" s="192">
        <f t="shared" si="404"/>
        <v>52942.324333333338</v>
      </c>
    </row>
    <row r="577" spans="1:15" ht="36.75" customHeight="1" x14ac:dyDescent="0.2">
      <c r="A577" s="227">
        <v>472</v>
      </c>
      <c r="B577" s="229" t="s">
        <v>1113</v>
      </c>
      <c r="C577" s="229" t="s">
        <v>304</v>
      </c>
      <c r="D577" s="99" t="s">
        <v>480</v>
      </c>
      <c r="E577" s="230" t="s">
        <v>300</v>
      </c>
      <c r="F577" s="230" t="s">
        <v>19</v>
      </c>
      <c r="G577" s="163">
        <v>35000</v>
      </c>
      <c r="H577" s="163">
        <v>0</v>
      </c>
      <c r="I577" s="163">
        <f t="shared" si="402"/>
        <v>35000</v>
      </c>
      <c r="J577" s="164">
        <f>IF(G577&gt;=Datos!$D$14,(Datos!$D$14*Datos!$C$14),IF(G577&lt;=Datos!$D$14,(G577*Datos!$C$14)))</f>
        <v>1004.5</v>
      </c>
      <c r="K577" s="165" t="str">
        <f>IF((G577-J577-L577)&lt;=Datos!$G$7,"0",IF((G577-J577-L577)&lt;=Datos!$G$8,((G577-J577-L577)-Datos!$F$8)*Datos!$I$6,IF((G577-J577-L577)&lt;=Datos!$G$9,Datos!$I$8+((G577-J577-L577)-Datos!$F$9)*Datos!$J$6,IF((G577-J577-L577)&gt;=Datos!$F$10,(Datos!$I$8+Datos!$J$8)+((G577-J577-L577)-Datos!$F$10)*Datos!$K$6))))</f>
        <v>0</v>
      </c>
      <c r="L577" s="164">
        <f>IF(G577&gt;=Datos!$D$15,(Datos!$D$15*Datos!$C$15),IF(G577&lt;=Datos!$D$15,(G577*Datos!$C$15)))</f>
        <v>1064</v>
      </c>
      <c r="M577" s="163">
        <v>25</v>
      </c>
      <c r="N577" s="163">
        <f t="shared" si="403"/>
        <v>2093.5</v>
      </c>
      <c r="O577" s="192">
        <f t="shared" si="404"/>
        <v>32906.5</v>
      </c>
    </row>
    <row r="578" spans="1:15" s="236" customFormat="1" ht="36.75" customHeight="1" x14ac:dyDescent="0.2">
      <c r="A578" s="276" t="s">
        <v>483</v>
      </c>
      <c r="B578" s="277"/>
      <c r="C578" s="234">
        <f>45+16</f>
        <v>61</v>
      </c>
      <c r="D578" s="234"/>
      <c r="E578" s="235"/>
      <c r="F578" s="167"/>
      <c r="G578" s="168">
        <f>SUM(G517:G577)</f>
        <v>3521543.1500000004</v>
      </c>
      <c r="H578" s="168">
        <f t="shared" ref="H578:O578" si="405">SUM(H517:H577)</f>
        <v>0</v>
      </c>
      <c r="I578" s="168">
        <f t="shared" si="405"/>
        <v>3521543.1500000004</v>
      </c>
      <c r="J578" s="168">
        <f t="shared" si="405"/>
        <v>101068.288405</v>
      </c>
      <c r="K578" s="168">
        <f t="shared" si="405"/>
        <v>215281.99969833341</v>
      </c>
      <c r="L578" s="168">
        <f t="shared" si="405"/>
        <v>107054.91176</v>
      </c>
      <c r="M578" s="168">
        <f t="shared" si="405"/>
        <v>34100.21</v>
      </c>
      <c r="N578" s="168">
        <f t="shared" si="405"/>
        <v>457505.40986333322</v>
      </c>
      <c r="O578" s="168">
        <f t="shared" si="405"/>
        <v>3064037.7401366676</v>
      </c>
    </row>
    <row r="579" spans="1:15" ht="36.75" customHeight="1" x14ac:dyDescent="0.2">
      <c r="A579" s="276" t="s">
        <v>662</v>
      </c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8"/>
    </row>
    <row r="580" spans="1:15" ht="36.75" customHeight="1" x14ac:dyDescent="0.2">
      <c r="A580" s="227">
        <v>473</v>
      </c>
      <c r="B580" s="229" t="s">
        <v>167</v>
      </c>
      <c r="C580" s="229" t="s">
        <v>306</v>
      </c>
      <c r="D580" s="229" t="s">
        <v>330</v>
      </c>
      <c r="E580" s="230" t="s">
        <v>300</v>
      </c>
      <c r="F580" s="230" t="s">
        <v>19</v>
      </c>
      <c r="G580" s="163">
        <v>66000</v>
      </c>
      <c r="H580" s="163">
        <v>0</v>
      </c>
      <c r="I580" s="163">
        <f t="shared" ref="I580:I581" si="406">SUM(G580:H580)</f>
        <v>66000</v>
      </c>
      <c r="J580" s="164">
        <f>IF(G580&gt;=Datos!$D$14,(Datos!$D$14*Datos!$C$14),IF(G580&lt;=Datos!$D$14,(G580*Datos!$C$14)))</f>
        <v>1894.2</v>
      </c>
      <c r="K580" s="165">
        <v>4272.66</v>
      </c>
      <c r="L580" s="164">
        <f>IF(G580&gt;=Datos!$D$15,(Datos!$D$15*Datos!$C$15),IF(G580&lt;=Datos!$D$15,(G580*Datos!$C$15)))</f>
        <v>2006.4</v>
      </c>
      <c r="M580" s="163">
        <v>22665.17</v>
      </c>
      <c r="N580" s="163">
        <f t="shared" ref="N580:N581" si="407">SUM(J580:M580)</f>
        <v>30838.43</v>
      </c>
      <c r="O580" s="192">
        <f t="shared" ref="O580:O581" si="408">+G580-N580</f>
        <v>35161.57</v>
      </c>
    </row>
    <row r="581" spans="1:15" ht="36.75" customHeight="1" x14ac:dyDescent="0.2">
      <c r="A581" s="227">
        <v>474</v>
      </c>
      <c r="B581" s="229" t="s">
        <v>187</v>
      </c>
      <c r="C581" s="229" t="s">
        <v>306</v>
      </c>
      <c r="D581" s="99" t="s">
        <v>671</v>
      </c>
      <c r="E581" s="230" t="s">
        <v>300</v>
      </c>
      <c r="F581" s="230" t="s">
        <v>301</v>
      </c>
      <c r="G581" s="163">
        <v>66000</v>
      </c>
      <c r="H581" s="163">
        <v>0</v>
      </c>
      <c r="I581" s="163">
        <f t="shared" si="406"/>
        <v>66000</v>
      </c>
      <c r="J581" s="164">
        <f>IF(G581&gt;=Datos!$D$14,(Datos!$D$14*Datos!$C$14),IF(G581&lt;=Datos!$D$14,(G581*Datos!$C$14)))</f>
        <v>1894.2</v>
      </c>
      <c r="K581" s="165">
        <f>IF((G581-J581-L581)&lt;=Datos!$G$7,"0",IF((G581-J581-L581)&lt;=Datos!$G$8,((G581-J581-L581)-Datos!$F$8)*Datos!$I$6,IF((G581-J581-L581)&lt;=Datos!$G$9,Datos!$I$8+((G581-J581-L581)-Datos!$F$9)*Datos!$J$6,IF((G581-J581-L581)&gt;=Datos!$F$10,(Datos!$I$8+Datos!$J$8)+((G581-J581-L581)-Datos!$F$10)*Datos!$K$6))))</f>
        <v>4615.755666666666</v>
      </c>
      <c r="L581" s="164">
        <f>IF(G581&gt;=Datos!$D$15,(Datos!$D$15*Datos!$C$15),IF(G581&lt;=Datos!$D$15,(G581*Datos!$C$15)))</f>
        <v>2006.4</v>
      </c>
      <c r="M581" s="163">
        <v>25</v>
      </c>
      <c r="N581" s="163">
        <f t="shared" si="407"/>
        <v>8541.3556666666664</v>
      </c>
      <c r="O581" s="192">
        <f t="shared" si="408"/>
        <v>57458.64433333333</v>
      </c>
    </row>
    <row r="582" spans="1:15" s="236" customFormat="1" ht="36.75" customHeight="1" x14ac:dyDescent="0.2">
      <c r="A582" s="276" t="s">
        <v>483</v>
      </c>
      <c r="B582" s="277"/>
      <c r="C582" s="234">
        <v>2</v>
      </c>
      <c r="D582" s="234"/>
      <c r="E582" s="235"/>
      <c r="F582" s="167"/>
      <c r="G582" s="168">
        <f>SUM(G580:G581)</f>
        <v>132000</v>
      </c>
      <c r="H582" s="168">
        <f t="shared" ref="H582:O582" si="409">SUM(H580:H581)</f>
        <v>0</v>
      </c>
      <c r="I582" s="168">
        <f t="shared" si="409"/>
        <v>132000</v>
      </c>
      <c r="J582" s="168">
        <f t="shared" si="409"/>
        <v>3788.4</v>
      </c>
      <c r="K582" s="168">
        <f t="shared" si="409"/>
        <v>8888.4156666666659</v>
      </c>
      <c r="L582" s="168">
        <f t="shared" si="409"/>
        <v>4012.8</v>
      </c>
      <c r="M582" s="168">
        <f t="shared" si="409"/>
        <v>22690.17</v>
      </c>
      <c r="N582" s="168">
        <f t="shared" si="409"/>
        <v>39379.785666666663</v>
      </c>
      <c r="O582" s="168">
        <f t="shared" si="409"/>
        <v>92620.214333333337</v>
      </c>
    </row>
    <row r="583" spans="1:15" ht="36.75" customHeight="1" x14ac:dyDescent="0.2">
      <c r="A583" s="276" t="s">
        <v>548</v>
      </c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8"/>
    </row>
    <row r="584" spans="1:15" ht="36.75" customHeight="1" x14ac:dyDescent="0.2">
      <c r="A584" s="227">
        <v>475</v>
      </c>
      <c r="B584" s="229" t="s">
        <v>668</v>
      </c>
      <c r="C584" s="229" t="s">
        <v>305</v>
      </c>
      <c r="D584" s="229" t="s">
        <v>330</v>
      </c>
      <c r="E584" s="230" t="s">
        <v>300</v>
      </c>
      <c r="F584" s="230" t="s">
        <v>19</v>
      </c>
      <c r="G584" s="163">
        <v>66000</v>
      </c>
      <c r="H584" s="163">
        <v>0</v>
      </c>
      <c r="I584" s="163">
        <f t="shared" ref="I584:I591" si="410">SUM(G584:H584)</f>
        <v>66000</v>
      </c>
      <c r="J584" s="164">
        <f>IF(G584&gt;=Datos!$D$14,(Datos!$D$14*Datos!$C$14),IF(G584&lt;=Datos!$D$14,(G584*Datos!$C$14)))</f>
        <v>1894.2</v>
      </c>
      <c r="K584" s="165">
        <f>IF((G584-J584-L584)&lt;=Datos!$G$7,"0",IF((G584-J584-L584)&lt;=Datos!$G$8,((G584-J584-L584)-Datos!$F$8)*Datos!$I$6,IF((G584-J584-L584)&lt;=Datos!$G$9,Datos!$I$8+((G584-J584-L584)-Datos!$F$9)*Datos!$J$6,IF((G584-J584-L584)&gt;=Datos!$F$10,(Datos!$I$8+Datos!$J$8)+((G584-J584-L584)-Datos!$F$10)*Datos!$K$6))))</f>
        <v>4615.755666666666</v>
      </c>
      <c r="L584" s="164">
        <f>IF(G584&gt;=Datos!$D$15,(Datos!$D$15*Datos!$C$15),IF(G584&lt;=Datos!$D$15,(G584*Datos!$C$15)))</f>
        <v>2006.4</v>
      </c>
      <c r="M584" s="163">
        <v>25</v>
      </c>
      <c r="N584" s="163">
        <f t="shared" ref="N584:N591" si="411">SUM(J584:M584)</f>
        <v>8541.3556666666664</v>
      </c>
      <c r="O584" s="192">
        <f t="shared" ref="O584:O591" si="412">+G584-N584</f>
        <v>57458.64433333333</v>
      </c>
    </row>
    <row r="585" spans="1:15" ht="36.75" customHeight="1" x14ac:dyDescent="0.2">
      <c r="A585" s="227">
        <v>476</v>
      </c>
      <c r="B585" s="229" t="s">
        <v>669</v>
      </c>
      <c r="C585" s="229" t="s">
        <v>305</v>
      </c>
      <c r="D585" s="229" t="s">
        <v>330</v>
      </c>
      <c r="E585" s="230" t="s">
        <v>300</v>
      </c>
      <c r="F585" s="230" t="s">
        <v>19</v>
      </c>
      <c r="G585" s="163">
        <v>66000</v>
      </c>
      <c r="H585" s="163">
        <v>0</v>
      </c>
      <c r="I585" s="163">
        <f t="shared" si="410"/>
        <v>66000</v>
      </c>
      <c r="J585" s="164">
        <f>IF(G585&gt;=Datos!$D$14,(Datos!$D$14*Datos!$C$14),IF(G585&lt;=Datos!$D$14,(G585*Datos!$C$14)))</f>
        <v>1894.2</v>
      </c>
      <c r="K585" s="165">
        <f>IF((G585-J585-L585)&lt;=Datos!$G$7,"0",IF((G585-J585-L585)&lt;=Datos!$G$8,((G585-J585-L585)-Datos!$F$8)*Datos!$I$6,IF((G585-J585-L585)&lt;=Datos!$G$9,Datos!$I$8+((G585-J585-L585)-Datos!$F$9)*Datos!$J$6,IF((G585-J585-L585)&gt;=Datos!$F$10,(Datos!$I$8+Datos!$J$8)+((G585-J585-L585)-Datos!$F$10)*Datos!$K$6))))</f>
        <v>4615.755666666666</v>
      </c>
      <c r="L585" s="164">
        <f>IF(G585&gt;=Datos!$D$15,(Datos!$D$15*Datos!$C$15),IF(G585&lt;=Datos!$D$15,(G585*Datos!$C$15)))</f>
        <v>2006.4</v>
      </c>
      <c r="M585" s="163">
        <v>25</v>
      </c>
      <c r="N585" s="163">
        <f t="shared" si="411"/>
        <v>8541.3556666666664</v>
      </c>
      <c r="O585" s="192">
        <f t="shared" si="412"/>
        <v>57458.64433333333</v>
      </c>
    </row>
    <row r="586" spans="1:15" ht="36.75" customHeight="1" x14ac:dyDescent="0.2">
      <c r="A586" s="227">
        <v>477</v>
      </c>
      <c r="B586" s="229" t="s">
        <v>149</v>
      </c>
      <c r="C586" s="229" t="s">
        <v>305</v>
      </c>
      <c r="D586" s="229" t="s">
        <v>330</v>
      </c>
      <c r="E586" s="230" t="s">
        <v>300</v>
      </c>
      <c r="F586" s="230" t="s">
        <v>19</v>
      </c>
      <c r="G586" s="163">
        <v>63500</v>
      </c>
      <c r="H586" s="163">
        <v>0</v>
      </c>
      <c r="I586" s="163">
        <f t="shared" si="410"/>
        <v>63500</v>
      </c>
      <c r="J586" s="164">
        <f>IF(G586&gt;=Datos!$D$14,(Datos!$D$14*Datos!$C$14),IF(G586&lt;=Datos!$D$14,(G586*Datos!$C$14)))</f>
        <v>1822.45</v>
      </c>
      <c r="K586" s="165">
        <f>IF((G586-J586-L586)&lt;=Datos!$G$7,"0",IF((G586-J586-L586)&lt;=Datos!$G$8,((G586-J586-L586)-Datos!$F$8)*Datos!$I$6,IF((G586-J586-L586)&lt;=Datos!$G$9,Datos!$I$8+((G586-J586-L586)-Datos!$F$9)*Datos!$J$6,IF((G586-J586-L586)&gt;=Datos!$F$10,(Datos!$I$8+Datos!$J$8)+((G586-J586-L586)-Datos!$F$10)*Datos!$K$6))))</f>
        <v>4145.3056666666671</v>
      </c>
      <c r="L586" s="164">
        <f>IF(G586&gt;=Datos!$D$15,(Datos!$D$15*Datos!$C$15),IF(G586&lt;=Datos!$D$15,(G586*Datos!$C$15)))</f>
        <v>1930.4</v>
      </c>
      <c r="M586" s="163">
        <v>25</v>
      </c>
      <c r="N586" s="163">
        <f t="shared" ref="N586" si="413">SUM(J586:M586)</f>
        <v>7923.1556666666675</v>
      </c>
      <c r="O586" s="192">
        <f t="shared" ref="O586" si="414">+G586-N586</f>
        <v>55576.844333333334</v>
      </c>
    </row>
    <row r="587" spans="1:15" ht="36.75" customHeight="1" x14ac:dyDescent="0.2">
      <c r="A587" s="227">
        <v>478</v>
      </c>
      <c r="B587" s="229" t="s">
        <v>92</v>
      </c>
      <c r="C587" s="229" t="s">
        <v>305</v>
      </c>
      <c r="D587" s="229" t="s">
        <v>330</v>
      </c>
      <c r="E587" s="230" t="s">
        <v>300</v>
      </c>
      <c r="F587" s="230" t="s">
        <v>19</v>
      </c>
      <c r="G587" s="163">
        <v>71500</v>
      </c>
      <c r="H587" s="163">
        <v>0</v>
      </c>
      <c r="I587" s="163">
        <f t="shared" si="410"/>
        <v>71500</v>
      </c>
      <c r="J587" s="164">
        <f>IF(G587&gt;=Datos!$D$14,(Datos!$D$14*Datos!$C$14),IF(G587&lt;=Datos!$D$14,(G587*Datos!$C$14)))</f>
        <v>2052.0500000000002</v>
      </c>
      <c r="K587" s="165">
        <f>IF((G587-J587-L587)&lt;=Datos!$G$7,"0",IF((G587-J587-L587)&lt;=Datos!$G$8,((G587-J587-L587)-Datos!$F$8)*Datos!$I$6,IF((G587-J587-L587)&lt;=Datos!$G$9,Datos!$I$8+((G587-J587-L587)-Datos!$F$9)*Datos!$J$6,IF((G587-J587-L587)&gt;=Datos!$F$10,(Datos!$I$8+Datos!$J$8)+((G587-J587-L587)-Datos!$F$10)*Datos!$K$6))))</f>
        <v>5650.745666666664</v>
      </c>
      <c r="L587" s="164">
        <f>IF(G587&gt;=Datos!$D$15,(Datos!$D$15*Datos!$C$15),IF(G587&lt;=Datos!$D$15,(G587*Datos!$C$15)))</f>
        <v>2173.6</v>
      </c>
      <c r="M587" s="163">
        <v>25</v>
      </c>
      <c r="N587" s="163">
        <f t="shared" si="411"/>
        <v>9901.3956666666636</v>
      </c>
      <c r="O587" s="192">
        <f t="shared" si="412"/>
        <v>61598.604333333336</v>
      </c>
    </row>
    <row r="588" spans="1:15" ht="36.75" customHeight="1" x14ac:dyDescent="0.2">
      <c r="A588" s="227">
        <v>479</v>
      </c>
      <c r="B588" s="229" t="s">
        <v>80</v>
      </c>
      <c r="C588" s="229" t="s">
        <v>305</v>
      </c>
      <c r="D588" s="229" t="s">
        <v>330</v>
      </c>
      <c r="E588" s="230" t="s">
        <v>300</v>
      </c>
      <c r="F588" s="230" t="s">
        <v>301</v>
      </c>
      <c r="G588" s="163">
        <v>66000</v>
      </c>
      <c r="H588" s="163">
        <v>0</v>
      </c>
      <c r="I588" s="163">
        <f t="shared" si="410"/>
        <v>66000</v>
      </c>
      <c r="J588" s="164">
        <f>IF(G588&gt;=Datos!$D$14,(Datos!$D$14*Datos!$C$14),IF(G588&lt;=Datos!$D$14,(G588*Datos!$C$14)))</f>
        <v>1894.2</v>
      </c>
      <c r="K588" s="165">
        <f>IF((G588-J588-L588)&lt;=Datos!$G$7,"0",IF((G588-J588-L588)&lt;=Datos!$G$8,((G588-J588-L588)-Datos!$F$8)*Datos!$I$6,IF((G588-J588-L588)&lt;=Datos!$G$9,Datos!$I$8+((G588-J588-L588)-Datos!$F$9)*Datos!$J$6,IF((G588-J588-L588)&gt;=Datos!$F$10,(Datos!$I$8+Datos!$J$8)+((G588-J588-L588)-Datos!$F$10)*Datos!$K$6))))</f>
        <v>4615.755666666666</v>
      </c>
      <c r="L588" s="164">
        <f>IF(G588&gt;=Datos!$D$15,(Datos!$D$15*Datos!$C$15),IF(G588&lt;=Datos!$D$15,(G588*Datos!$C$15)))</f>
        <v>2006.4</v>
      </c>
      <c r="M588" s="163">
        <v>25</v>
      </c>
      <c r="N588" s="163">
        <f t="shared" si="411"/>
        <v>8541.3556666666664</v>
      </c>
      <c r="O588" s="192">
        <f t="shared" si="412"/>
        <v>57458.64433333333</v>
      </c>
    </row>
    <row r="589" spans="1:15" ht="36.75" customHeight="1" x14ac:dyDescent="0.2">
      <c r="A589" s="227">
        <v>480</v>
      </c>
      <c r="B589" s="229" t="s">
        <v>923</v>
      </c>
      <c r="C589" s="229" t="s">
        <v>305</v>
      </c>
      <c r="D589" s="229" t="s">
        <v>330</v>
      </c>
      <c r="E589" s="230" t="s">
        <v>300</v>
      </c>
      <c r="F589" s="230" t="s">
        <v>19</v>
      </c>
      <c r="G589" s="163">
        <v>74324.25</v>
      </c>
      <c r="H589" s="163">
        <v>0</v>
      </c>
      <c r="I589" s="163">
        <f t="shared" si="410"/>
        <v>74324.25</v>
      </c>
      <c r="J589" s="164">
        <f>IF(G589&gt;=Datos!$D$14,(Datos!$D$14*Datos!$C$14),IF(G589&lt;=Datos!$D$14,(G589*Datos!$C$14)))</f>
        <v>2133.1059749999999</v>
      </c>
      <c r="K589" s="165">
        <v>5839.12</v>
      </c>
      <c r="L589" s="164">
        <f>IF(G589&gt;=Datos!$D$15,(Datos!$D$15*Datos!$C$15),IF(G589&lt;=Datos!$D$15,(G589*Datos!$C$15)))</f>
        <v>2259.4571999999998</v>
      </c>
      <c r="M589" s="163">
        <v>1740.46</v>
      </c>
      <c r="N589" s="163">
        <f t="shared" ref="N589:N590" si="415">SUM(J589:M589)</f>
        <v>11972.143174999997</v>
      </c>
      <c r="O589" s="192">
        <f t="shared" ref="O589:O590" si="416">+G589-N589</f>
        <v>62352.106825000003</v>
      </c>
    </row>
    <row r="590" spans="1:15" ht="36.75" customHeight="1" x14ac:dyDescent="0.2">
      <c r="A590" s="227">
        <v>481</v>
      </c>
      <c r="B590" s="229" t="s">
        <v>200</v>
      </c>
      <c r="C590" s="229" t="s">
        <v>305</v>
      </c>
      <c r="D590" s="229" t="s">
        <v>330</v>
      </c>
      <c r="E590" s="230" t="s">
        <v>300</v>
      </c>
      <c r="F590" s="230" t="s">
        <v>19</v>
      </c>
      <c r="G590" s="163">
        <v>74324.25</v>
      </c>
      <c r="H590" s="163">
        <v>0</v>
      </c>
      <c r="I590" s="163">
        <f t="shared" si="410"/>
        <v>74324.25</v>
      </c>
      <c r="J590" s="164">
        <f>IF(G590&gt;=Datos!$D$14,(Datos!$D$14*Datos!$C$14),IF(G590&lt;=Datos!$D$14,(G590*Datos!$C$14)))</f>
        <v>2133.1059749999999</v>
      </c>
      <c r="K590" s="165">
        <f>IF((G590-J590-L590)&lt;=Datos!$G$7,"0",IF((G590-J590-L590)&lt;=Datos!$G$8,((G590-J590-L590)-Datos!$F$8)*Datos!$I$6,IF((G590-J590-L590)&lt;=Datos!$G$9,Datos!$I$8+((G590-J590-L590)-Datos!$F$9)*Datos!$J$6,IF((G590-J590-L590)&gt;=Datos!$F$10,(Datos!$I$8+Datos!$J$8)+((G590-J590-L590)-Datos!$F$10)*Datos!$K$6))))</f>
        <v>6182.2130316666662</v>
      </c>
      <c r="L590" s="164">
        <f>IF(G590&gt;=Datos!$D$15,(Datos!$D$15*Datos!$C$15),IF(G590&lt;=Datos!$D$15,(G590*Datos!$C$15)))</f>
        <v>2259.4571999999998</v>
      </c>
      <c r="M590" s="163">
        <v>25</v>
      </c>
      <c r="N590" s="163">
        <f t="shared" si="415"/>
        <v>10599.776206666666</v>
      </c>
      <c r="O590" s="192">
        <f t="shared" si="416"/>
        <v>63724.473793333338</v>
      </c>
    </row>
    <row r="591" spans="1:15" ht="36.75" customHeight="1" x14ac:dyDescent="0.2">
      <c r="A591" s="227">
        <v>482</v>
      </c>
      <c r="B591" s="229" t="s">
        <v>174</v>
      </c>
      <c r="C591" s="229" t="s">
        <v>305</v>
      </c>
      <c r="D591" s="229" t="s">
        <v>330</v>
      </c>
      <c r="E591" s="230" t="s">
        <v>300</v>
      </c>
      <c r="F591" s="230" t="s">
        <v>19</v>
      </c>
      <c r="G591" s="163">
        <v>71500</v>
      </c>
      <c r="H591" s="163">
        <v>0</v>
      </c>
      <c r="I591" s="163">
        <f t="shared" si="410"/>
        <v>71500</v>
      </c>
      <c r="J591" s="164">
        <f>IF(G591&gt;=Datos!$D$14,(Datos!$D$14*Datos!$C$14),IF(G591&lt;=Datos!$D$14,(G591*Datos!$C$14)))</f>
        <v>2052.0500000000002</v>
      </c>
      <c r="K591" s="165">
        <f>IF((G591-J591-L591)&lt;=Datos!$G$7,"0",IF((G591-J591-L591)&lt;=Datos!$G$8,((G591-J591-L591)-Datos!$F$8)*Datos!$I$6,IF((G591-J591-L591)&lt;=Datos!$G$9,Datos!$I$8+((G591-J591-L591)-Datos!$F$9)*Datos!$J$6,IF((G591-J591-L591)&gt;=Datos!$F$10,(Datos!$I$8+Datos!$J$8)+((G591-J591-L591)-Datos!$F$10)*Datos!$K$6))))</f>
        <v>5650.745666666664</v>
      </c>
      <c r="L591" s="164">
        <f>IF(G591&gt;=Datos!$D$15,(Datos!$D$15*Datos!$C$15),IF(G591&lt;=Datos!$D$15,(G591*Datos!$C$15)))</f>
        <v>2173.6</v>
      </c>
      <c r="M591" s="163">
        <v>25</v>
      </c>
      <c r="N591" s="163">
        <f t="shared" si="411"/>
        <v>9901.3956666666636</v>
      </c>
      <c r="O591" s="192">
        <f t="shared" si="412"/>
        <v>61598.604333333336</v>
      </c>
    </row>
    <row r="592" spans="1:15" s="236" customFormat="1" ht="36.75" customHeight="1" x14ac:dyDescent="0.2">
      <c r="A592" s="276" t="s">
        <v>483</v>
      </c>
      <c r="B592" s="277"/>
      <c r="C592" s="234">
        <v>8</v>
      </c>
      <c r="D592" s="234"/>
      <c r="E592" s="235"/>
      <c r="F592" s="167"/>
      <c r="G592" s="168">
        <f>SUM(G584:G591)</f>
        <v>553148.5</v>
      </c>
      <c r="H592" s="168">
        <f t="shared" ref="H592:O592" si="417">SUM(H584:H591)</f>
        <v>0</v>
      </c>
      <c r="I592" s="168">
        <f t="shared" si="417"/>
        <v>553148.5</v>
      </c>
      <c r="J592" s="168">
        <f t="shared" si="417"/>
        <v>15875.361950000002</v>
      </c>
      <c r="K592" s="168">
        <f t="shared" si="417"/>
        <v>41315.39703166666</v>
      </c>
      <c r="L592" s="168">
        <f t="shared" si="417"/>
        <v>16815.714400000001</v>
      </c>
      <c r="M592" s="168">
        <f t="shared" si="417"/>
        <v>1915.46</v>
      </c>
      <c r="N592" s="168">
        <f t="shared" si="417"/>
        <v>75921.933381666662</v>
      </c>
      <c r="O592" s="168">
        <f t="shared" si="417"/>
        <v>477226.5666183334</v>
      </c>
    </row>
    <row r="593" spans="1:16" ht="36.75" customHeight="1" x14ac:dyDescent="0.2">
      <c r="A593" s="276" t="s">
        <v>667</v>
      </c>
      <c r="B593" s="277"/>
      <c r="C593" s="277"/>
      <c r="D593" s="277"/>
      <c r="E593" s="277"/>
      <c r="F593" s="277"/>
      <c r="G593" s="277"/>
      <c r="H593" s="277"/>
      <c r="I593" s="277"/>
      <c r="J593" s="277"/>
      <c r="K593" s="277"/>
      <c r="L593" s="277"/>
      <c r="M593" s="277"/>
      <c r="N593" s="277"/>
      <c r="O593" s="278"/>
    </row>
    <row r="594" spans="1:16" ht="36.75" customHeight="1" x14ac:dyDescent="0.2">
      <c r="A594" s="227">
        <v>483</v>
      </c>
      <c r="B594" s="229" t="s">
        <v>670</v>
      </c>
      <c r="C594" s="229" t="s">
        <v>354</v>
      </c>
      <c r="D594" s="99" t="s">
        <v>480</v>
      </c>
      <c r="E594" s="230" t="s">
        <v>300</v>
      </c>
      <c r="F594" s="230" t="s">
        <v>19</v>
      </c>
      <c r="G594" s="163">
        <v>35000</v>
      </c>
      <c r="H594" s="163">
        <v>0</v>
      </c>
      <c r="I594" s="163">
        <f t="shared" ref="I594:I603" si="418">SUM(G594:H594)</f>
        <v>35000</v>
      </c>
      <c r="J594" s="164">
        <f>IF(G594&gt;=Datos!$D$14,(Datos!$D$14*Datos!$C$14),IF(G594&lt;=Datos!$D$14,(G594*Datos!$C$14)))</f>
        <v>1004.5</v>
      </c>
      <c r="K594" s="165" t="str">
        <f>IF((G594-J594-L594)&lt;=Datos!$G$7,"0",IF((G594-J594-L594)&lt;=Datos!$G$8,((G594-J594-L594)-Datos!$F$8)*Datos!$I$6,IF((G594-J594-L594)&lt;=Datos!$G$9,Datos!$I$8+((G594-J594-L594)-Datos!$F$9)*Datos!$J$6,IF((G594-J594-L594)&gt;=Datos!$F$10,(Datos!$I$8+Datos!$J$8)+((G594-J594-L594)-Datos!$F$10)*Datos!$K$6))))</f>
        <v>0</v>
      </c>
      <c r="L594" s="164">
        <f>IF(G594&gt;=Datos!$D$15,(Datos!$D$15*Datos!$C$15),IF(G594&lt;=Datos!$D$15,(G594*Datos!$C$15)))</f>
        <v>1064</v>
      </c>
      <c r="M594" s="163">
        <v>5025</v>
      </c>
      <c r="N594" s="163">
        <f t="shared" ref="N594:N599" si="419">SUM(J594:M594)</f>
        <v>7093.5</v>
      </c>
      <c r="O594" s="192">
        <f>+G594-N594</f>
        <v>27906.5</v>
      </c>
    </row>
    <row r="595" spans="1:16" ht="36.75" customHeight="1" x14ac:dyDescent="0.2">
      <c r="A595" s="227">
        <v>484</v>
      </c>
      <c r="B595" s="249" t="s">
        <v>569</v>
      </c>
      <c r="C595" s="229" t="s">
        <v>464</v>
      </c>
      <c r="D595" s="138" t="s">
        <v>672</v>
      </c>
      <c r="E595" s="230" t="s">
        <v>300</v>
      </c>
      <c r="F595" s="230" t="s">
        <v>19</v>
      </c>
      <c r="G595" s="163">
        <v>66000</v>
      </c>
      <c r="H595" s="163">
        <v>0</v>
      </c>
      <c r="I595" s="163">
        <f t="shared" si="418"/>
        <v>66000</v>
      </c>
      <c r="J595" s="164">
        <f>IF(G595&gt;=Datos!$D$14,(Datos!$D$14*Datos!$C$14),IF(G595&lt;=Datos!$D$14,(G595*Datos!$C$14)))</f>
        <v>1894.2</v>
      </c>
      <c r="K595" s="165">
        <f>IF((G595-J595-L595)&lt;=Datos!$G$7,"0",IF((G595-J595-L595)&lt;=Datos!$G$8,((G595-J595-L595)-Datos!$F$8)*Datos!$I$6,IF((G595-J595-L595)&lt;=Datos!$G$9,Datos!$I$8+((G595-J595-L595)-Datos!$F$9)*Datos!$J$6,IF((G595-J595-L595)&gt;=Datos!$F$10,(Datos!$I$8+Datos!$J$8)+((G595-J595-L595)-Datos!$F$10)*Datos!$K$6))))</f>
        <v>4615.755666666666</v>
      </c>
      <c r="L595" s="164">
        <f>IF(G595&gt;=Datos!$D$15,(Datos!$D$15*Datos!$C$15),IF(G595&lt;=Datos!$D$15,(G595*Datos!$C$15)))</f>
        <v>2006.4</v>
      </c>
      <c r="M595" s="163">
        <v>25</v>
      </c>
      <c r="N595" s="163">
        <f t="shared" si="419"/>
        <v>8541.3556666666664</v>
      </c>
      <c r="O595" s="192">
        <f t="shared" ref="O595:O596" si="420">+G595-N595</f>
        <v>57458.64433333333</v>
      </c>
    </row>
    <row r="596" spans="1:16" ht="36.75" customHeight="1" x14ac:dyDescent="0.2">
      <c r="A596" s="227">
        <v>485</v>
      </c>
      <c r="B596" s="229" t="s">
        <v>356</v>
      </c>
      <c r="C596" s="229" t="s">
        <v>464</v>
      </c>
      <c r="D596" s="99" t="s">
        <v>671</v>
      </c>
      <c r="E596" s="230" t="s">
        <v>300</v>
      </c>
      <c r="F596" s="230" t="s">
        <v>19</v>
      </c>
      <c r="G596" s="163">
        <v>66000</v>
      </c>
      <c r="H596" s="163">
        <v>0</v>
      </c>
      <c r="I596" s="163">
        <f t="shared" si="418"/>
        <v>66000</v>
      </c>
      <c r="J596" s="164">
        <f>IF(G596&gt;=Datos!$D$14,(Datos!$D$14*Datos!$C$14),IF(G596&lt;=Datos!$D$14,(G596*Datos!$C$14)))</f>
        <v>1894.2</v>
      </c>
      <c r="K596" s="165">
        <f>IF((G596-J596-L596)&lt;=Datos!$G$7,"0",IF((G596-J596-L596)&lt;=Datos!$G$8,((G596-J596-L596)-Datos!$F$8)*Datos!$I$6,IF((G596-J596-L596)&lt;=Datos!$G$9,Datos!$I$8+((G596-J596-L596)-Datos!$F$9)*Datos!$J$6,IF((G596-J596-L596)&gt;=Datos!$F$10,(Datos!$I$8+Datos!$J$8)+((G596-J596-L596)-Datos!$F$10)*Datos!$K$6))))</f>
        <v>4615.755666666666</v>
      </c>
      <c r="L596" s="164">
        <f>IF(G596&gt;=Datos!$D$15,(Datos!$D$15*Datos!$C$15),IF(G596&lt;=Datos!$D$15,(G596*Datos!$C$15)))</f>
        <v>2006.4</v>
      </c>
      <c r="M596" s="163">
        <v>25</v>
      </c>
      <c r="N596" s="163">
        <f t="shared" si="419"/>
        <v>8541.3556666666664</v>
      </c>
      <c r="O596" s="192">
        <f t="shared" si="420"/>
        <v>57458.64433333333</v>
      </c>
    </row>
    <row r="597" spans="1:16" ht="36.75" customHeight="1" x14ac:dyDescent="0.2">
      <c r="A597" s="227">
        <v>486</v>
      </c>
      <c r="B597" s="229" t="s">
        <v>374</v>
      </c>
      <c r="C597" s="229" t="s">
        <v>354</v>
      </c>
      <c r="D597" s="99" t="s">
        <v>1022</v>
      </c>
      <c r="E597" s="230" t="s">
        <v>300</v>
      </c>
      <c r="F597" s="230" t="s">
        <v>301</v>
      </c>
      <c r="G597" s="163">
        <v>120000</v>
      </c>
      <c r="H597" s="163">
        <v>0</v>
      </c>
      <c r="I597" s="163">
        <f t="shared" si="418"/>
        <v>120000</v>
      </c>
      <c r="J597" s="164">
        <f>IF(G597&gt;=Datos!$D$14,(Datos!$D$14*Datos!$C$14),IF(G597&lt;=Datos!$D$14,(G597*Datos!$C$14)))</f>
        <v>3444</v>
      </c>
      <c r="K597" s="165">
        <f>IF((G597-J597-L597)&lt;=Datos!$G$7,"0",IF((G597-J597-L597)&lt;=Datos!$G$8,((G597-J597-L597)-Datos!$F$8)*Datos!$I$6,IF((G597-J597-L597)&lt;=Datos!$G$9,Datos!$I$8+((G597-J597-L597)-Datos!$F$9)*Datos!$J$6,IF((G597-J597-L597)&gt;=Datos!$F$10,(Datos!$I$8+Datos!$J$8)+((G597-J597-L597)-Datos!$F$10)*Datos!$K$6))))</f>
        <v>16809.860666666667</v>
      </c>
      <c r="L597" s="164">
        <f>IF(G597&gt;=Datos!$D$15,(Datos!$D$15*Datos!$C$15),IF(G597&lt;=Datos!$D$15,(G597*Datos!$C$15)))</f>
        <v>3648</v>
      </c>
      <c r="M597" s="163">
        <v>25</v>
      </c>
      <c r="N597" s="163">
        <f t="shared" si="419"/>
        <v>23926.860666666667</v>
      </c>
      <c r="O597" s="192">
        <f>+G597-N597</f>
        <v>96073.139333333325</v>
      </c>
    </row>
    <row r="598" spans="1:16" ht="36.75" customHeight="1" x14ac:dyDescent="0.2">
      <c r="A598" s="227">
        <v>487</v>
      </c>
      <c r="B598" s="229" t="s">
        <v>49</v>
      </c>
      <c r="C598" s="229" t="s">
        <v>354</v>
      </c>
      <c r="D598" s="99" t="s">
        <v>672</v>
      </c>
      <c r="E598" s="230" t="s">
        <v>300</v>
      </c>
      <c r="F598" s="230" t="s">
        <v>301</v>
      </c>
      <c r="G598" s="163">
        <v>66000</v>
      </c>
      <c r="H598" s="163">
        <v>0</v>
      </c>
      <c r="I598" s="163">
        <f t="shared" si="418"/>
        <v>66000</v>
      </c>
      <c r="J598" s="164">
        <f>IF(G598&gt;=Datos!$D$14,(Datos!$D$14*Datos!$C$14),IF(G598&lt;=Datos!$D$14,(G598*Datos!$C$14)))</f>
        <v>1894.2</v>
      </c>
      <c r="K598" s="165">
        <f>IF((G598-J598-L598)&lt;=Datos!$G$7,"0",IF((G598-J598-L598)&lt;=Datos!$G$8,((G598-J598-L598)-Datos!$F$8)*Datos!$I$6,IF((G598-J598-L598)&lt;=Datos!$G$9,Datos!$I$8+((G598-J598-L598)-Datos!$F$9)*Datos!$J$6,IF((G598-J598-L598)&gt;=Datos!$F$10,(Datos!$I$8+Datos!$J$8)+((G598-J598-L598)-Datos!$F$10)*Datos!$K$6))))</f>
        <v>4615.755666666666</v>
      </c>
      <c r="L598" s="164">
        <f>IF(G598&gt;=Datos!$D$15,(Datos!$D$15*Datos!$C$15),IF(G598&lt;=Datos!$D$15,(G598*Datos!$C$15)))</f>
        <v>2006.4</v>
      </c>
      <c r="M598" s="163">
        <v>25</v>
      </c>
      <c r="N598" s="163">
        <f t="shared" si="419"/>
        <v>8541.3556666666664</v>
      </c>
      <c r="O598" s="192">
        <f t="shared" ref="O598:O599" si="421">+G598-N598</f>
        <v>57458.64433333333</v>
      </c>
    </row>
    <row r="599" spans="1:16" ht="36.75" customHeight="1" x14ac:dyDescent="0.2">
      <c r="A599" s="227">
        <v>488</v>
      </c>
      <c r="B599" s="229" t="s">
        <v>924</v>
      </c>
      <c r="C599" s="229" t="s">
        <v>354</v>
      </c>
      <c r="D599" s="99" t="s">
        <v>330</v>
      </c>
      <c r="E599" s="230" t="s">
        <v>300</v>
      </c>
      <c r="F599" s="230" t="s">
        <v>19</v>
      </c>
      <c r="G599" s="163">
        <v>66000</v>
      </c>
      <c r="H599" s="163">
        <v>0</v>
      </c>
      <c r="I599" s="163">
        <f t="shared" si="418"/>
        <v>66000</v>
      </c>
      <c r="J599" s="164">
        <f>IF(G599&gt;=Datos!$D$14,(Datos!$D$14*Datos!$C$14),IF(G599&lt;=Datos!$D$14,(G599*Datos!$C$14)))</f>
        <v>1894.2</v>
      </c>
      <c r="K599" s="165">
        <f>IF((G599-J599-L599)&lt;=Datos!$G$7,"0",IF((G599-J599-L599)&lt;=Datos!$G$8,((G599-J599-L599)-Datos!$F$8)*Datos!$I$6,IF((G599-J599-L599)&lt;=Datos!$G$9,Datos!$I$8+((G599-J599-L599)-Datos!$F$9)*Datos!$J$6,IF((G599-J599-L599)&gt;=Datos!$F$10,(Datos!$I$8+Datos!$J$8)+((G599-J599-L599)-Datos!$F$10)*Datos!$K$6))))</f>
        <v>4615.755666666666</v>
      </c>
      <c r="L599" s="164">
        <f>IF(G599&gt;=Datos!$D$15,(Datos!$D$15*Datos!$C$15),IF(G599&lt;=Datos!$D$15,(G599*Datos!$C$15)))</f>
        <v>2006.4</v>
      </c>
      <c r="M599" s="163">
        <v>25</v>
      </c>
      <c r="N599" s="163">
        <f t="shared" si="419"/>
        <v>8541.3556666666664</v>
      </c>
      <c r="O599" s="192">
        <f t="shared" si="421"/>
        <v>57458.64433333333</v>
      </c>
    </row>
    <row r="600" spans="1:16" ht="36.75" customHeight="1" x14ac:dyDescent="0.2">
      <c r="A600" s="227">
        <v>489</v>
      </c>
      <c r="B600" s="229" t="s">
        <v>355</v>
      </c>
      <c r="C600" s="229" t="s">
        <v>354</v>
      </c>
      <c r="D600" s="99" t="s">
        <v>671</v>
      </c>
      <c r="E600" s="230" t="s">
        <v>300</v>
      </c>
      <c r="F600" s="230" t="s">
        <v>19</v>
      </c>
      <c r="G600" s="163">
        <v>66000</v>
      </c>
      <c r="H600" s="163">
        <v>0</v>
      </c>
      <c r="I600" s="163">
        <f t="shared" si="418"/>
        <v>66000</v>
      </c>
      <c r="J600" s="164">
        <f>IF(G600&gt;=Datos!$D$14,(Datos!$D$14*Datos!$C$14),IF(G600&lt;=Datos!$D$14,(G600*Datos!$C$14)))</f>
        <v>1894.2</v>
      </c>
      <c r="K600" s="165">
        <v>3929.57</v>
      </c>
      <c r="L600" s="164">
        <f>IF(G600&gt;=Datos!$D$15,(Datos!$D$15*Datos!$C$15),IF(G600&lt;=Datos!$D$15,(G600*Datos!$C$15)))</f>
        <v>2006.4</v>
      </c>
      <c r="M600" s="163">
        <v>3455.92</v>
      </c>
      <c r="N600" s="163">
        <f t="shared" ref="N600:N603" si="422">SUM(J600:M600)</f>
        <v>11286.09</v>
      </c>
      <c r="O600" s="192">
        <f t="shared" ref="O600:O603" si="423">+G600-N600</f>
        <v>54713.91</v>
      </c>
    </row>
    <row r="601" spans="1:16" ht="36.75" customHeight="1" x14ac:dyDescent="0.2">
      <c r="A601" s="227">
        <v>490</v>
      </c>
      <c r="B601" s="228" t="s">
        <v>557</v>
      </c>
      <c r="C601" s="229" t="s">
        <v>464</v>
      </c>
      <c r="D601" s="228" t="s">
        <v>330</v>
      </c>
      <c r="E601" s="230" t="s">
        <v>300</v>
      </c>
      <c r="F601" s="230" t="s">
        <v>19</v>
      </c>
      <c r="G601" s="139">
        <v>66000</v>
      </c>
      <c r="H601" s="163">
        <v>0</v>
      </c>
      <c r="I601" s="163">
        <f t="shared" si="418"/>
        <v>66000</v>
      </c>
      <c r="J601" s="164">
        <f>IF(G601&gt;=Datos!$D$14,(Datos!$D$14*Datos!$C$14),IF(G601&lt;=Datos!$D$14,(G601*Datos!$C$14)))</f>
        <v>1894.2</v>
      </c>
      <c r="K601" s="165">
        <v>4272.66</v>
      </c>
      <c r="L601" s="164">
        <f>IF(G601&gt;=Datos!$D$15,(Datos!$D$15*Datos!$C$15),IF(G601&lt;=Datos!$D$15,(G601*Datos!$C$15)))</f>
        <v>2006.4</v>
      </c>
      <c r="M601" s="163">
        <v>1740.46</v>
      </c>
      <c r="N601" s="163">
        <f t="shared" si="422"/>
        <v>9913.7200000000012</v>
      </c>
      <c r="O601" s="192">
        <f t="shared" si="423"/>
        <v>56086.28</v>
      </c>
    </row>
    <row r="602" spans="1:16" ht="36.75" customHeight="1" x14ac:dyDescent="0.2">
      <c r="A602" s="227">
        <v>491</v>
      </c>
      <c r="B602" s="229" t="s">
        <v>925</v>
      </c>
      <c r="C602" s="229" t="s">
        <v>354</v>
      </c>
      <c r="D602" s="229" t="s">
        <v>330</v>
      </c>
      <c r="E602" s="230" t="s">
        <v>300</v>
      </c>
      <c r="F602" s="230" t="s">
        <v>19</v>
      </c>
      <c r="G602" s="163">
        <v>66000</v>
      </c>
      <c r="H602" s="163">
        <v>0</v>
      </c>
      <c r="I602" s="163">
        <f t="shared" si="418"/>
        <v>66000</v>
      </c>
      <c r="J602" s="164">
        <f>IF(G602&gt;=Datos!$D$14,(Datos!$D$14*Datos!$C$14),IF(G602&lt;=Datos!$D$14,(G602*Datos!$C$14)))</f>
        <v>1894.2</v>
      </c>
      <c r="K602" s="165">
        <v>4272.66</v>
      </c>
      <c r="L602" s="164">
        <f>IF(G602&gt;=Datos!$D$15,(Datos!$D$15*Datos!$C$15),IF(G602&lt;=Datos!$D$15,(G602*Datos!$C$15)))</f>
        <v>2006.4</v>
      </c>
      <c r="M602" s="163">
        <v>1740.46</v>
      </c>
      <c r="N602" s="163">
        <f t="shared" si="422"/>
        <v>9913.7200000000012</v>
      </c>
      <c r="O602" s="192">
        <f t="shared" si="423"/>
        <v>56086.28</v>
      </c>
    </row>
    <row r="603" spans="1:16" ht="36.75" customHeight="1" x14ac:dyDescent="0.2">
      <c r="A603" s="227">
        <v>492</v>
      </c>
      <c r="B603" s="229" t="s">
        <v>353</v>
      </c>
      <c r="C603" s="229" t="s">
        <v>354</v>
      </c>
      <c r="D603" s="99" t="s">
        <v>330</v>
      </c>
      <c r="E603" s="230" t="s">
        <v>300</v>
      </c>
      <c r="F603" s="230" t="s">
        <v>19</v>
      </c>
      <c r="G603" s="163">
        <v>66000</v>
      </c>
      <c r="H603" s="163">
        <v>0</v>
      </c>
      <c r="I603" s="163">
        <f t="shared" si="418"/>
        <v>66000</v>
      </c>
      <c r="J603" s="164">
        <f>IF(G603&gt;=Datos!$D$14,(Datos!$D$14*Datos!$C$14),IF(G603&lt;=Datos!$D$14,(G603*Datos!$C$14)))</f>
        <v>1894.2</v>
      </c>
      <c r="K603" s="165">
        <f>IF((G603-J603-L603)&lt;=Datos!$G$7,"0",IF((G603-J603-L603)&lt;=Datos!$G$8,((G603-J603-L603)-Datos!$F$8)*Datos!$I$6,IF((G603-J603-L603)&lt;=Datos!$G$9,Datos!$I$8+((G603-J603-L603)-Datos!$F$9)*Datos!$J$6,IF((G603-J603-L603)&gt;=Datos!$F$10,(Datos!$I$8+Datos!$J$8)+((G603-J603-L603)-Datos!$F$10)*Datos!$K$6))))</f>
        <v>4615.755666666666</v>
      </c>
      <c r="L603" s="164">
        <f>IF(G603&gt;=Datos!$D$15,(Datos!$D$15*Datos!$C$15),IF(G603&lt;=Datos!$D$15,(G603*Datos!$C$15)))</f>
        <v>2006.4</v>
      </c>
      <c r="M603" s="163">
        <v>25</v>
      </c>
      <c r="N603" s="163">
        <f t="shared" si="422"/>
        <v>8541.3556666666664</v>
      </c>
      <c r="O603" s="192">
        <f t="shared" si="423"/>
        <v>57458.64433333333</v>
      </c>
    </row>
    <row r="604" spans="1:16" s="85" customFormat="1" ht="36.75" customHeight="1" x14ac:dyDescent="0.2">
      <c r="A604" s="302" t="s">
        <v>483</v>
      </c>
      <c r="B604" s="303"/>
      <c r="C604" s="188">
        <v>10</v>
      </c>
      <c r="D604" s="188"/>
      <c r="E604" s="189"/>
      <c r="F604" s="190"/>
      <c r="G604" s="120">
        <f t="shared" ref="G604:O604" si="424">SUM(G594:G603)</f>
        <v>683000</v>
      </c>
      <c r="H604" s="120">
        <f t="shared" si="424"/>
        <v>0</v>
      </c>
      <c r="I604" s="120">
        <f t="shared" si="424"/>
        <v>683000</v>
      </c>
      <c r="J604" s="120">
        <f t="shared" si="424"/>
        <v>19602.100000000002</v>
      </c>
      <c r="K604" s="120">
        <f t="shared" si="424"/>
        <v>52363.528999999995</v>
      </c>
      <c r="L604" s="120">
        <f t="shared" si="424"/>
        <v>20763.2</v>
      </c>
      <c r="M604" s="120">
        <f t="shared" si="424"/>
        <v>12111.84</v>
      </c>
      <c r="N604" s="120">
        <f t="shared" si="424"/>
        <v>104840.66900000001</v>
      </c>
      <c r="O604" s="120">
        <f t="shared" si="424"/>
        <v>578159.33100000012</v>
      </c>
    </row>
    <row r="605" spans="1:16" ht="36.75" customHeight="1" thickBot="1" x14ac:dyDescent="0.25">
      <c r="A605" s="300" t="s">
        <v>298</v>
      </c>
      <c r="B605" s="299"/>
      <c r="C605" s="297"/>
      <c r="D605" s="298"/>
      <c r="E605" s="298"/>
      <c r="F605" s="299"/>
      <c r="G605" s="193">
        <f>+G366+G515+G221+G18+G604+G512+G156+G592+G224+G582+G170+G578+G509+G506+G475+G407+G404+G385+G362+G45+G359+G352+G343+G335+G325+G322+G316+G306+G297+G280+G275+G270+G264+G259+G253+G249+G242+G238+G218+G201+G167+G153+G67+G62+G54+G41+G36+G29+G22+G15+G205</f>
        <v>25162541.520000003</v>
      </c>
      <c r="H605" s="193">
        <f t="shared" ref="H605:O605" si="425">+H366+H515+H221+H18+H604+H512+H156+H592+H224+H582+H170+H578+H509+H506+H475+H407+H404+H385+H362+H45+H359+H352+H343+H335+H325+H322+H316+H306+H297+H280+H275+H270+H264+H259+H253+H249+H242+H238+H218+H201+H167+H153+H67+H62+H54+H41+H36+H29+H22+H15+H205</f>
        <v>0</v>
      </c>
      <c r="I605" s="193">
        <f t="shared" si="425"/>
        <v>25162541.520000003</v>
      </c>
      <c r="J605" s="193">
        <f t="shared" si="425"/>
        <v>722164.94162399997</v>
      </c>
      <c r="K605" s="193">
        <f t="shared" si="425"/>
        <v>1566802.5398775167</v>
      </c>
      <c r="L605" s="193">
        <f t="shared" si="425"/>
        <v>763930.40220799996</v>
      </c>
      <c r="M605" s="193">
        <f t="shared" si="425"/>
        <v>534401.54</v>
      </c>
      <c r="N605" s="193">
        <f t="shared" si="425"/>
        <v>3587299.4237095159</v>
      </c>
      <c r="O605" s="193">
        <f t="shared" si="425"/>
        <v>21575242.096290484</v>
      </c>
    </row>
    <row r="606" spans="1:16" s="13" customFormat="1" ht="36.75" customHeight="1" x14ac:dyDescent="0.2">
      <c r="B606" s="169"/>
      <c r="C606" s="170"/>
      <c r="D606" s="171"/>
      <c r="E606" s="171"/>
      <c r="F606" s="171"/>
      <c r="G606" s="159"/>
      <c r="H606" s="199"/>
      <c r="I606" s="159"/>
      <c r="J606" s="159"/>
      <c r="K606" s="159"/>
      <c r="L606" s="159"/>
      <c r="M606" s="159"/>
      <c r="N606" s="159"/>
      <c r="O606" s="159"/>
      <c r="P606"/>
    </row>
    <row r="607" spans="1:16" ht="36.75" customHeight="1" x14ac:dyDescent="0.2">
      <c r="A607"/>
      <c r="C607" s="2" t="s">
        <v>20</v>
      </c>
      <c r="E607" s="172"/>
      <c r="F607"/>
      <c r="G607" s="289" t="s">
        <v>22</v>
      </c>
      <c r="H607" s="289"/>
      <c r="I607" s="7"/>
      <c r="J607" s="173"/>
      <c r="K607" s="159"/>
      <c r="L607" s="174"/>
      <c r="M607" s="2" t="s">
        <v>22</v>
      </c>
      <c r="N607" s="2"/>
      <c r="O607"/>
    </row>
    <row r="608" spans="1:16" ht="27" customHeight="1" x14ac:dyDescent="0.2">
      <c r="A608"/>
      <c r="C608" s="2"/>
      <c r="E608" s="172"/>
      <c r="F608"/>
      <c r="G608" s="197"/>
      <c r="H608" s="198"/>
      <c r="I608" s="174"/>
      <c r="J608" s="175"/>
      <c r="K608" s="217"/>
      <c r="L608" s="174"/>
      <c r="M608" s="174"/>
      <c r="N608" s="174"/>
      <c r="O608" s="197"/>
    </row>
    <row r="609" spans="1:15" ht="27" customHeight="1" x14ac:dyDescent="0.2">
      <c r="A609"/>
      <c r="C609" s="2"/>
      <c r="E609" s="176"/>
      <c r="F609"/>
      <c r="G609"/>
      <c r="I609" s="7"/>
      <c r="J609" s="173"/>
      <c r="K609" s="218"/>
      <c r="L609" s="7"/>
      <c r="M609" s="7"/>
      <c r="N609" s="7"/>
      <c r="O609"/>
    </row>
    <row r="610" spans="1:15" ht="27" customHeight="1" x14ac:dyDescent="0.2">
      <c r="A610"/>
      <c r="C610" s="140"/>
      <c r="D610" s="172"/>
      <c r="E610" s="172"/>
      <c r="F610"/>
      <c r="G610" s="140"/>
      <c r="H610" s="160"/>
      <c r="I610" s="7"/>
      <c r="J610" s="173"/>
      <c r="K610"/>
      <c r="L610" s="7"/>
      <c r="M610" s="177"/>
      <c r="N610" s="7"/>
      <c r="O610"/>
    </row>
    <row r="611" spans="1:15" ht="24.75" customHeight="1" x14ac:dyDescent="0.2">
      <c r="C611" s="2" t="s">
        <v>21</v>
      </c>
      <c r="D611" s="178"/>
      <c r="E611" s="172"/>
      <c r="F611"/>
      <c r="G611" s="296" t="s">
        <v>24</v>
      </c>
      <c r="H611" s="296"/>
      <c r="I611" s="7"/>
      <c r="J611" s="179"/>
      <c r="K611" s="159"/>
      <c r="L611" s="7"/>
      <c r="M611" s="2" t="s">
        <v>23</v>
      </c>
      <c r="N611" s="2"/>
      <c r="O611"/>
    </row>
    <row r="612" spans="1:15" ht="24.75" customHeight="1" x14ac:dyDescent="0.2">
      <c r="D612" s="172"/>
      <c r="E612" s="172"/>
      <c r="F612" s="172"/>
      <c r="K612" s="185"/>
      <c r="L612" s="180"/>
    </row>
    <row r="613" spans="1:15" x14ac:dyDescent="0.2">
      <c r="D613" s="181"/>
      <c r="E613" s="172"/>
      <c r="K613" s="219"/>
      <c r="L613" s="182"/>
    </row>
    <row r="614" spans="1:15" x14ac:dyDescent="0.2">
      <c r="E614" s="172"/>
    </row>
    <row r="615" spans="1:15" x14ac:dyDescent="0.2">
      <c r="D615" s="183"/>
      <c r="E615" s="184"/>
      <c r="F615" s="2" t="s">
        <v>845</v>
      </c>
      <c r="G615" s="185">
        <v>115000</v>
      </c>
      <c r="H615" s="185">
        <v>0</v>
      </c>
      <c r="I615" s="185">
        <f>+G615</f>
        <v>115000</v>
      </c>
      <c r="J615" s="185">
        <v>3300.5</v>
      </c>
      <c r="K615" s="185">
        <v>26966.23</v>
      </c>
      <c r="L615" s="185">
        <v>3496</v>
      </c>
      <c r="M615" s="185">
        <v>0</v>
      </c>
      <c r="N615" s="185">
        <v>33762.730000000003</v>
      </c>
      <c r="O615" s="185">
        <v>81237.27</v>
      </c>
    </row>
    <row r="616" spans="1:15" ht="14.25" x14ac:dyDescent="0.2">
      <c r="A616" s="9"/>
      <c r="B616" s="20"/>
      <c r="C616" s="8"/>
      <c r="D616" s="78"/>
      <c r="E616" s="20"/>
      <c r="F616" s="78" t="s">
        <v>846</v>
      </c>
      <c r="G616" s="185">
        <v>134000</v>
      </c>
      <c r="H616" s="185">
        <v>0</v>
      </c>
      <c r="I616" s="185">
        <f t="shared" ref="I616" si="426">+G616</f>
        <v>134000</v>
      </c>
      <c r="J616" s="185">
        <v>3845.8</v>
      </c>
      <c r="K616" s="185">
        <v>19459.652333333335</v>
      </c>
      <c r="L616" s="185">
        <v>4073.6</v>
      </c>
      <c r="M616" s="185">
        <v>0</v>
      </c>
      <c r="N616" s="185">
        <f>+J616+K616+L616</f>
        <v>27379.052333333333</v>
      </c>
      <c r="O616" s="185">
        <f>+I616-N616</f>
        <v>106620.94766666667</v>
      </c>
    </row>
    <row r="617" spans="1:15" ht="21.75" customHeight="1" x14ac:dyDescent="0.2">
      <c r="A617" s="90"/>
      <c r="B617" s="20"/>
      <c r="D617"/>
      <c r="E617"/>
      <c r="F617" s="81" t="s">
        <v>847</v>
      </c>
      <c r="G617" s="185">
        <v>22715541.52</v>
      </c>
      <c r="H617" s="185">
        <v>0</v>
      </c>
      <c r="I617" s="185">
        <v>22715541.52</v>
      </c>
      <c r="J617" s="185">
        <v>651936.06999999995</v>
      </c>
      <c r="K617" s="185">
        <v>1425809.71</v>
      </c>
      <c r="L617" s="185">
        <v>689541.55</v>
      </c>
      <c r="M617" s="185">
        <v>533275.54</v>
      </c>
      <c r="N617" s="185">
        <v>3300562.87</v>
      </c>
      <c r="O617" s="185">
        <v>19414978.649999999</v>
      </c>
    </row>
    <row r="618" spans="1:15" ht="21.75" customHeight="1" x14ac:dyDescent="0.2">
      <c r="A618" s="90"/>
      <c r="B618" s="20"/>
      <c r="D618"/>
      <c r="E618"/>
      <c r="F618" s="81" t="s">
        <v>1070</v>
      </c>
      <c r="G618" s="185">
        <v>2198000</v>
      </c>
      <c r="H618" s="185">
        <v>0</v>
      </c>
      <c r="I618" s="185">
        <v>2198000</v>
      </c>
      <c r="J618" s="185">
        <v>63082.6</v>
      </c>
      <c r="K618" s="185">
        <v>94567.87</v>
      </c>
      <c r="L618" s="185">
        <v>66819.199999999997</v>
      </c>
      <c r="M618" s="185">
        <v>1125</v>
      </c>
      <c r="N618" s="185">
        <v>225594.67</v>
      </c>
      <c r="O618" s="185">
        <v>1972405.33</v>
      </c>
    </row>
    <row r="619" spans="1:15" ht="21.75" customHeight="1" x14ac:dyDescent="0.2">
      <c r="A619" s="9"/>
      <c r="B619" s="20"/>
      <c r="D619"/>
      <c r="E619"/>
      <c r="F619" s="20" t="s">
        <v>425</v>
      </c>
      <c r="G619" s="185">
        <f>SUM(G615:G618)</f>
        <v>25162541.52</v>
      </c>
      <c r="H619" s="185">
        <f t="shared" ref="H619:M619" si="427">SUM(H615:H618)</f>
        <v>0</v>
      </c>
      <c r="I619" s="185">
        <f t="shared" si="427"/>
        <v>25162541.52</v>
      </c>
      <c r="J619" s="185">
        <f t="shared" si="427"/>
        <v>722164.97</v>
      </c>
      <c r="K619" s="185">
        <f t="shared" si="427"/>
        <v>1566803.4623333332</v>
      </c>
      <c r="L619" s="185">
        <f t="shared" si="427"/>
        <v>763930.35</v>
      </c>
      <c r="M619" s="185">
        <f t="shared" ref="M619" si="428">SUM(M615:M618)</f>
        <v>534400.54</v>
      </c>
      <c r="N619" s="185">
        <f t="shared" ref="N619" si="429">SUM(N615:N618)</f>
        <v>3587299.3223333335</v>
      </c>
      <c r="O619" s="185">
        <f t="shared" ref="O619" si="430">SUM(O615:O618)</f>
        <v>21575242.197666667</v>
      </c>
    </row>
    <row r="620" spans="1:15" ht="21.75" customHeight="1" x14ac:dyDescent="0.2">
      <c r="A620" s="9"/>
      <c r="B620" s="20"/>
      <c r="D620"/>
      <c r="E620"/>
      <c r="F620" s="20"/>
      <c r="G620" s="185">
        <f>+G605-G619</f>
        <v>0</v>
      </c>
      <c r="H620" s="185">
        <f t="shared" ref="H620:O620" si="431">+H605-H619</f>
        <v>0</v>
      </c>
      <c r="I620" s="185">
        <f t="shared" si="431"/>
        <v>0</v>
      </c>
      <c r="J620" s="185">
        <f t="shared" si="431"/>
        <v>-2.8376000002026558E-2</v>
      </c>
      <c r="K620" s="185">
        <f t="shared" si="431"/>
        <v>-0.92245581652969122</v>
      </c>
      <c r="L620" s="185">
        <f t="shared" si="431"/>
        <v>5.2207999979145825E-2</v>
      </c>
      <c r="M620" s="185">
        <f t="shared" si="431"/>
        <v>1</v>
      </c>
      <c r="N620" s="185">
        <f t="shared" si="431"/>
        <v>0.10137618239969015</v>
      </c>
      <c r="O620" s="185">
        <f t="shared" si="431"/>
        <v>-0.10137618333101273</v>
      </c>
    </row>
    <row r="621" spans="1:15" ht="21.75" customHeight="1" x14ac:dyDescent="0.2">
      <c r="A621" s="9"/>
      <c r="B621" s="20"/>
      <c r="C621" s="8"/>
      <c r="D621" s="78"/>
      <c r="E621" s="20"/>
      <c r="F621" s="20"/>
      <c r="G621" s="82"/>
      <c r="H621" s="79"/>
      <c r="I621" s="9"/>
      <c r="J621" s="18"/>
      <c r="K621" s="9"/>
      <c r="L621" s="18"/>
      <c r="M621" s="18"/>
      <c r="N621" s="18"/>
      <c r="O621" s="18"/>
    </row>
    <row r="622" spans="1:15" ht="21.75" customHeight="1" x14ac:dyDescent="0.2">
      <c r="A622" s="9"/>
      <c r="B622" s="20"/>
      <c r="C622" s="8"/>
      <c r="D622" s="20"/>
      <c r="E622" s="20"/>
      <c r="F622" s="20"/>
      <c r="G622" s="9"/>
      <c r="H622" s="9"/>
      <c r="I622" s="9"/>
      <c r="J622" s="18"/>
      <c r="K622" s="213"/>
      <c r="L622" s="18"/>
      <c r="M622" s="18"/>
      <c r="N622" s="18"/>
      <c r="O622" s="18"/>
    </row>
    <row r="623" spans="1:15" ht="21.75" customHeight="1" x14ac:dyDescent="0.2">
      <c r="A623" s="9"/>
      <c r="B623" s="20"/>
      <c r="C623" s="8"/>
      <c r="D623" s="80"/>
      <c r="E623" s="20"/>
      <c r="F623" s="20"/>
      <c r="G623" s="83"/>
      <c r="H623" s="9"/>
      <c r="I623" s="9"/>
      <c r="J623" s="18"/>
      <c r="K623" s="9"/>
      <c r="L623" s="18"/>
      <c r="M623" s="18"/>
      <c r="N623" s="18"/>
      <c r="O623" s="18"/>
    </row>
    <row r="624" spans="1:15" ht="21.75" customHeight="1" x14ac:dyDescent="0.2">
      <c r="A624" s="9"/>
      <c r="B624" s="20"/>
      <c r="C624" s="8"/>
      <c r="D624" s="20"/>
      <c r="E624" s="20"/>
      <c r="F624" s="20"/>
      <c r="G624" s="9"/>
      <c r="H624" s="9"/>
      <c r="I624" s="9"/>
      <c r="J624" s="18"/>
      <c r="K624" s="220"/>
      <c r="L624" s="18"/>
      <c r="M624" s="18"/>
      <c r="N624" s="18"/>
      <c r="O624" s="18"/>
    </row>
    <row r="625" spans="1:15" ht="21.75" customHeight="1" x14ac:dyDescent="0.2">
      <c r="A625" s="9"/>
      <c r="B625" s="20"/>
      <c r="C625" s="8"/>
      <c r="D625" s="20"/>
      <c r="E625" s="20"/>
      <c r="F625" s="20"/>
      <c r="G625" s="9"/>
      <c r="H625" s="9"/>
      <c r="I625" s="9"/>
      <c r="J625" s="18"/>
      <c r="K625" s="9"/>
      <c r="L625" s="18"/>
      <c r="M625" s="18"/>
      <c r="N625" s="18"/>
      <c r="O625" s="18"/>
    </row>
    <row r="626" spans="1:15" ht="21.75" customHeight="1" x14ac:dyDescent="0.2">
      <c r="A626" s="9"/>
      <c r="B626" s="20"/>
      <c r="C626" s="8"/>
      <c r="D626" s="20"/>
      <c r="E626" s="20"/>
      <c r="F626" s="20"/>
      <c r="G626" s="9"/>
      <c r="H626" s="9"/>
      <c r="I626" s="9"/>
      <c r="J626" s="18"/>
      <c r="K626" s="9"/>
      <c r="L626" s="18"/>
      <c r="M626" s="18"/>
      <c r="N626" s="18"/>
      <c r="O626" s="18"/>
    </row>
    <row r="627" spans="1:15" ht="21.75" customHeight="1" x14ac:dyDescent="0.2">
      <c r="A627" s="9"/>
      <c r="B627" s="20"/>
      <c r="C627" s="8"/>
      <c r="D627" s="20"/>
      <c r="E627" s="20"/>
      <c r="F627" s="20"/>
      <c r="G627" s="9"/>
      <c r="H627" s="9"/>
      <c r="I627" s="9"/>
      <c r="J627" s="18"/>
      <c r="K627" s="9"/>
      <c r="L627" s="18"/>
      <c r="M627" s="18"/>
      <c r="N627" s="18"/>
      <c r="O627" s="18"/>
    </row>
    <row r="628" spans="1:15" ht="21.75" customHeight="1" x14ac:dyDescent="0.2">
      <c r="A628" s="9"/>
      <c r="B628" s="20"/>
      <c r="C628" s="8"/>
      <c r="D628" s="20"/>
      <c r="E628" s="20"/>
      <c r="F628" s="20"/>
      <c r="G628" s="9"/>
      <c r="H628" s="9"/>
      <c r="I628" s="9"/>
      <c r="J628" s="18"/>
      <c r="K628" s="9"/>
      <c r="L628" s="18"/>
      <c r="M628" s="18"/>
      <c r="N628" s="18"/>
      <c r="O628" s="18"/>
    </row>
    <row r="629" spans="1:15" ht="21.75" customHeight="1" x14ac:dyDescent="0.2">
      <c r="A629" s="9"/>
      <c r="B629" s="20"/>
      <c r="C629" s="8"/>
      <c r="D629" s="20"/>
      <c r="E629" s="20"/>
      <c r="F629" s="20"/>
      <c r="G629" s="9"/>
      <c r="H629" s="9"/>
      <c r="I629" s="9"/>
      <c r="J629" s="18"/>
      <c r="K629" s="9"/>
      <c r="L629" s="18"/>
      <c r="M629" s="18"/>
      <c r="N629" s="18"/>
      <c r="O629" s="18"/>
    </row>
    <row r="630" spans="1:15" ht="21.75" customHeight="1" x14ac:dyDescent="0.2">
      <c r="A630" s="9"/>
      <c r="B630" s="20"/>
      <c r="C630" s="8"/>
      <c r="D630" s="20"/>
      <c r="E630" s="20"/>
      <c r="F630" s="20"/>
      <c r="G630" s="9"/>
      <c r="H630" s="9"/>
      <c r="I630" s="9"/>
      <c r="J630" s="18"/>
      <c r="K630" s="9"/>
      <c r="L630" s="18"/>
      <c r="M630" s="18"/>
      <c r="N630" s="18"/>
      <c r="O630" s="18"/>
    </row>
    <row r="631" spans="1:15" ht="21.75" customHeight="1" x14ac:dyDescent="0.2">
      <c r="A631" s="9"/>
      <c r="B631" s="20"/>
      <c r="C631" s="8"/>
      <c r="D631" s="20"/>
      <c r="E631" s="20"/>
      <c r="F631" s="20"/>
      <c r="G631" s="9"/>
      <c r="H631" s="9"/>
      <c r="I631" s="9"/>
      <c r="J631" s="18"/>
      <c r="K631" s="9"/>
      <c r="L631" s="18"/>
      <c r="M631" s="18"/>
      <c r="N631" s="18"/>
      <c r="O631" s="18"/>
    </row>
    <row r="632" spans="1:15" ht="21.75" customHeight="1" x14ac:dyDescent="0.2">
      <c r="A632" s="9"/>
      <c r="B632" s="20"/>
      <c r="C632" s="8"/>
      <c r="D632" s="20"/>
      <c r="E632" s="20"/>
      <c r="F632" s="20"/>
      <c r="G632" s="9"/>
      <c r="H632" s="9"/>
      <c r="I632" s="9"/>
      <c r="J632" s="18"/>
      <c r="K632" s="9"/>
      <c r="L632" s="18"/>
      <c r="M632" s="18"/>
      <c r="N632" s="18"/>
      <c r="O632" s="18"/>
    </row>
    <row r="633" spans="1:15" ht="21.75" customHeight="1" x14ac:dyDescent="0.2">
      <c r="A633" s="9"/>
      <c r="B633" s="20"/>
      <c r="C633" s="8"/>
      <c r="D633" s="20"/>
      <c r="E633" s="20"/>
      <c r="F633" s="20"/>
      <c r="G633" s="9"/>
      <c r="H633" s="9"/>
      <c r="I633" s="9"/>
      <c r="J633" s="18"/>
      <c r="K633" s="9"/>
      <c r="L633" s="18"/>
      <c r="M633" s="18"/>
      <c r="N633" s="18"/>
      <c r="O633" s="18"/>
    </row>
    <row r="634" spans="1:15" ht="21.75" customHeight="1" x14ac:dyDescent="0.2">
      <c r="A634" s="9"/>
      <c r="B634" s="20"/>
      <c r="C634" s="8"/>
      <c r="D634" s="20"/>
      <c r="E634" s="20"/>
      <c r="F634" s="20"/>
      <c r="G634" s="9"/>
      <c r="H634" s="9"/>
      <c r="I634" s="9"/>
      <c r="J634" s="18"/>
      <c r="K634" s="9"/>
      <c r="L634" s="18"/>
      <c r="M634" s="18"/>
      <c r="N634" s="18"/>
      <c r="O634" s="18"/>
    </row>
    <row r="635" spans="1:15" ht="21.75" customHeight="1" x14ac:dyDescent="0.2">
      <c r="A635" s="9"/>
      <c r="B635" s="20"/>
      <c r="C635" s="8"/>
      <c r="D635" s="20"/>
      <c r="E635" s="20"/>
      <c r="F635" s="20"/>
      <c r="G635" s="9"/>
      <c r="H635" s="9"/>
      <c r="I635" s="9"/>
      <c r="J635" s="18"/>
      <c r="K635" s="9"/>
      <c r="L635" s="18"/>
      <c r="M635" s="18"/>
      <c r="N635" s="18"/>
      <c r="O635" s="18"/>
    </row>
    <row r="636" spans="1:15" ht="21.75" customHeight="1" x14ac:dyDescent="0.2">
      <c r="A636" s="9"/>
      <c r="B636" s="20"/>
      <c r="C636" s="8"/>
      <c r="D636" s="20"/>
      <c r="E636" s="20"/>
      <c r="F636" s="20"/>
      <c r="G636" s="9"/>
      <c r="H636" s="9"/>
      <c r="I636" s="9"/>
      <c r="J636" s="18"/>
      <c r="K636" s="9"/>
      <c r="L636" s="18"/>
      <c r="M636" s="18"/>
      <c r="N636" s="18"/>
      <c r="O636" s="18"/>
    </row>
    <row r="637" spans="1:15" ht="21.75" customHeight="1" x14ac:dyDescent="0.2">
      <c r="A637" s="9"/>
      <c r="B637" s="20"/>
      <c r="C637" s="8"/>
      <c r="D637" s="20"/>
      <c r="E637" s="20"/>
      <c r="F637" s="20"/>
      <c r="G637" s="9"/>
      <c r="H637" s="9"/>
      <c r="I637" s="9"/>
      <c r="J637" s="18"/>
      <c r="K637" s="9"/>
      <c r="L637" s="18"/>
      <c r="M637" s="18"/>
      <c r="N637" s="18"/>
      <c r="O637" s="18"/>
    </row>
    <row r="638" spans="1:15" ht="21.75" customHeight="1" x14ac:dyDescent="0.2">
      <c r="A638" s="9"/>
      <c r="B638" s="20"/>
      <c r="C638" s="8"/>
      <c r="D638" s="20"/>
      <c r="E638" s="20"/>
      <c r="F638" s="20"/>
      <c r="G638" s="9"/>
      <c r="H638" s="9"/>
      <c r="I638" s="9"/>
      <c r="J638" s="18"/>
      <c r="K638" s="9"/>
      <c r="L638" s="18"/>
      <c r="M638" s="18"/>
      <c r="N638" s="18"/>
      <c r="O638" s="18"/>
    </row>
    <row r="639" spans="1:15" ht="21.75" customHeight="1" x14ac:dyDescent="0.2">
      <c r="A639" s="9"/>
      <c r="B639" s="20"/>
      <c r="C639" s="8"/>
      <c r="D639" s="20"/>
      <c r="E639" s="20"/>
      <c r="F639" s="20"/>
      <c r="G639" s="9"/>
      <c r="H639" s="9"/>
      <c r="I639" s="9"/>
      <c r="J639" s="18"/>
      <c r="K639" s="9"/>
      <c r="L639" s="18"/>
      <c r="M639" s="18"/>
      <c r="N639" s="18"/>
      <c r="O639" s="18"/>
    </row>
    <row r="640" spans="1:15" ht="21.75" customHeight="1" x14ac:dyDescent="0.2">
      <c r="A640" s="9"/>
      <c r="B640" s="20"/>
      <c r="C640" s="8"/>
      <c r="D640" s="20"/>
      <c r="E640" s="20"/>
      <c r="F640" s="20"/>
      <c r="G640" s="9"/>
      <c r="H640" s="9"/>
      <c r="I640" s="9"/>
      <c r="J640" s="18"/>
      <c r="K640" s="9"/>
      <c r="L640" s="18"/>
      <c r="M640" s="18"/>
      <c r="N640" s="18"/>
      <c r="O640" s="18"/>
    </row>
    <row r="641" spans="1:15" ht="21.75" customHeight="1" x14ac:dyDescent="0.2">
      <c r="A641" s="9"/>
      <c r="B641" s="20"/>
      <c r="C641" s="8"/>
      <c r="D641" s="20"/>
      <c r="E641" s="20"/>
      <c r="F641" s="20"/>
      <c r="G641" s="9"/>
      <c r="H641" s="9"/>
      <c r="I641" s="9"/>
      <c r="J641" s="18"/>
      <c r="K641" s="9"/>
      <c r="L641" s="18"/>
      <c r="M641" s="18"/>
      <c r="N641" s="18"/>
      <c r="O641" s="18"/>
    </row>
    <row r="642" spans="1:15" ht="21.75" customHeight="1" x14ac:dyDescent="0.2">
      <c r="A642" s="9"/>
      <c r="B642" s="12"/>
      <c r="C642" s="10"/>
      <c r="D642" s="12"/>
      <c r="E642" s="12"/>
      <c r="F642" s="12"/>
      <c r="G642" s="11"/>
      <c r="H642" s="11"/>
      <c r="I642" s="11"/>
      <c r="J642" s="19"/>
      <c r="K642" s="11"/>
      <c r="L642" s="19"/>
      <c r="M642" s="19"/>
      <c r="N642" s="19"/>
      <c r="O642" s="19"/>
    </row>
    <row r="643" spans="1:15" ht="21.75" customHeight="1" x14ac:dyDescent="0.2">
      <c r="A643" s="9"/>
      <c r="B643" s="12"/>
      <c r="C643" s="10"/>
      <c r="D643" s="12"/>
      <c r="E643" s="12"/>
      <c r="F643" s="12"/>
      <c r="G643" s="11"/>
      <c r="H643" s="11"/>
      <c r="I643" s="11"/>
      <c r="J643" s="19"/>
      <c r="K643" s="11"/>
      <c r="L643" s="19"/>
      <c r="M643" s="19"/>
      <c r="N643" s="19"/>
      <c r="O643" s="19"/>
    </row>
    <row r="644" spans="1:15" ht="21.75" customHeight="1" x14ac:dyDescent="0.2">
      <c r="A644" s="11"/>
      <c r="B644" s="20"/>
      <c r="C644" s="8"/>
      <c r="D644" s="20"/>
      <c r="E644" s="20"/>
      <c r="F644" s="20"/>
      <c r="G644" s="9"/>
      <c r="H644" s="9"/>
      <c r="I644" s="9"/>
      <c r="J644" s="18"/>
      <c r="K644" s="9"/>
      <c r="L644" s="18"/>
      <c r="M644" s="18"/>
      <c r="N644" s="18"/>
      <c r="O644" s="18"/>
    </row>
    <row r="645" spans="1:15" ht="21.75" customHeight="1" x14ac:dyDescent="0.2">
      <c r="A645" s="11"/>
      <c r="B645" s="20"/>
      <c r="C645" s="8"/>
      <c r="D645" s="20"/>
      <c r="E645" s="20"/>
      <c r="F645" s="20"/>
      <c r="G645" s="9"/>
      <c r="H645" s="9"/>
      <c r="I645" s="9"/>
      <c r="J645" s="18"/>
      <c r="K645" s="9"/>
      <c r="L645" s="18"/>
      <c r="M645" s="18"/>
      <c r="N645" s="18"/>
      <c r="O645" s="18"/>
    </row>
    <row r="646" spans="1:15" ht="21.75" customHeight="1" x14ac:dyDescent="0.2">
      <c r="A646" s="9"/>
      <c r="B646" s="20"/>
      <c r="C646" s="8"/>
      <c r="D646" s="20"/>
      <c r="E646" s="20"/>
      <c r="F646" s="20"/>
      <c r="G646" s="9"/>
      <c r="H646" s="9"/>
      <c r="I646" s="9"/>
      <c r="J646" s="18"/>
      <c r="K646" s="9"/>
      <c r="L646" s="18"/>
      <c r="M646" s="18"/>
      <c r="N646" s="18"/>
      <c r="O646" s="18"/>
    </row>
    <row r="647" spans="1:15" ht="21.75" customHeight="1" x14ac:dyDescent="0.2">
      <c r="A647" s="9"/>
      <c r="B647" s="20"/>
      <c r="C647" s="8"/>
      <c r="D647" s="20"/>
      <c r="E647" s="20"/>
      <c r="F647" s="20"/>
      <c r="G647" s="9"/>
      <c r="H647" s="9"/>
      <c r="I647" s="9"/>
      <c r="J647" s="18"/>
      <c r="K647" s="9"/>
      <c r="L647" s="18"/>
      <c r="M647" s="18"/>
      <c r="N647" s="18"/>
      <c r="O647" s="18"/>
    </row>
    <row r="648" spans="1:15" ht="14.25" x14ac:dyDescent="0.2">
      <c r="A648" s="9"/>
      <c r="B648" s="20"/>
      <c r="C648" s="8"/>
      <c r="D648" s="20"/>
      <c r="E648" s="20"/>
      <c r="F648" s="20"/>
      <c r="G648" s="9"/>
      <c r="H648" s="9"/>
      <c r="I648" s="9"/>
      <c r="J648" s="18"/>
      <c r="K648" s="9"/>
      <c r="L648" s="18"/>
      <c r="M648" s="18"/>
      <c r="N648" s="18"/>
      <c r="O648" s="18"/>
    </row>
    <row r="649" spans="1:15" ht="14.25" x14ac:dyDescent="0.2">
      <c r="A649" s="9"/>
      <c r="B649" s="20"/>
      <c r="C649" s="8"/>
      <c r="D649" s="20"/>
      <c r="E649" s="20"/>
      <c r="F649" s="20"/>
      <c r="G649" s="9"/>
      <c r="H649" s="9"/>
      <c r="I649" s="9"/>
      <c r="J649" s="18"/>
      <c r="K649" s="9"/>
      <c r="L649" s="18"/>
      <c r="M649" s="18"/>
      <c r="N649" s="18"/>
      <c r="O649" s="18"/>
    </row>
    <row r="650" spans="1:15" ht="14.25" x14ac:dyDescent="0.2">
      <c r="A650" s="9"/>
      <c r="B650" s="20"/>
      <c r="C650" s="8"/>
      <c r="D650" s="20"/>
      <c r="E650" s="20"/>
      <c r="F650" s="20"/>
      <c r="G650" s="9"/>
      <c r="H650" s="9"/>
      <c r="I650" s="9"/>
      <c r="J650" s="18"/>
      <c r="K650" s="9"/>
      <c r="L650" s="18"/>
      <c r="M650" s="18"/>
      <c r="N650" s="18"/>
      <c r="O650" s="18"/>
    </row>
    <row r="651" spans="1:15" ht="14.25" x14ac:dyDescent="0.2">
      <c r="A651" s="9"/>
      <c r="B651" s="20"/>
      <c r="C651" s="8"/>
      <c r="D651" s="20"/>
      <c r="E651" s="20"/>
      <c r="F651" s="20"/>
      <c r="G651" s="9"/>
      <c r="H651" s="9"/>
      <c r="I651" s="9"/>
      <c r="J651" s="18"/>
      <c r="K651" s="9"/>
      <c r="L651" s="18"/>
      <c r="M651" s="18"/>
      <c r="N651" s="18"/>
      <c r="O651" s="18"/>
    </row>
    <row r="652" spans="1:15" ht="14.25" x14ac:dyDescent="0.2">
      <c r="A652" s="9"/>
      <c r="B652" s="20"/>
      <c r="C652" s="8"/>
      <c r="D652" s="20"/>
      <c r="E652" s="20"/>
      <c r="F652" s="20"/>
      <c r="G652" s="9"/>
      <c r="H652" s="9"/>
      <c r="I652" s="9"/>
      <c r="J652" s="18"/>
      <c r="K652" s="9"/>
      <c r="L652" s="18"/>
      <c r="M652" s="18"/>
      <c r="N652" s="18"/>
      <c r="O652" s="18"/>
    </row>
    <row r="653" spans="1:15" ht="14.25" x14ac:dyDescent="0.2">
      <c r="A653" s="9"/>
      <c r="B653" s="20"/>
      <c r="C653" s="8"/>
      <c r="D653" s="20"/>
      <c r="E653" s="20"/>
      <c r="F653" s="20"/>
      <c r="G653" s="9"/>
      <c r="H653" s="9"/>
      <c r="I653" s="9"/>
      <c r="J653" s="18"/>
      <c r="K653" s="9"/>
      <c r="L653" s="18"/>
      <c r="M653" s="18"/>
      <c r="N653" s="18"/>
      <c r="O653" s="18"/>
    </row>
    <row r="654" spans="1:15" ht="36" customHeight="1" x14ac:dyDescent="0.2">
      <c r="A654" s="9"/>
      <c r="B654" s="20"/>
      <c r="C654" s="8"/>
      <c r="D654" s="20"/>
      <c r="E654" s="20"/>
      <c r="F654" s="20"/>
      <c r="G654" s="9"/>
      <c r="H654" s="9"/>
      <c r="I654" s="9"/>
      <c r="J654" s="18"/>
      <c r="K654" s="9"/>
      <c r="L654" s="18"/>
      <c r="M654" s="18"/>
      <c r="N654" s="18"/>
      <c r="O654" s="18"/>
    </row>
    <row r="655" spans="1:15" ht="36" customHeight="1" x14ac:dyDescent="0.2">
      <c r="A655" s="9"/>
      <c r="B655" s="20"/>
      <c r="C655" s="8"/>
      <c r="D655" s="20"/>
      <c r="E655" s="20"/>
      <c r="F655" s="20"/>
      <c r="G655" s="9"/>
      <c r="H655" s="9"/>
      <c r="I655" s="9"/>
      <c r="J655" s="18"/>
      <c r="K655" s="9"/>
      <c r="L655" s="18"/>
      <c r="M655" s="18"/>
      <c r="N655" s="18"/>
      <c r="O655" s="18"/>
    </row>
    <row r="656" spans="1:15" ht="14.25" x14ac:dyDescent="0.2">
      <c r="A656" s="9"/>
      <c r="B656" s="12"/>
      <c r="C656" s="10"/>
      <c r="D656" s="12"/>
      <c r="E656" s="12"/>
      <c r="F656" s="12"/>
      <c r="G656" s="11"/>
      <c r="H656" s="11"/>
      <c r="I656" s="11"/>
      <c r="J656" s="19"/>
      <c r="K656" s="11"/>
      <c r="L656" s="19"/>
      <c r="M656" s="19"/>
      <c r="N656" s="19"/>
      <c r="O656" s="19"/>
    </row>
    <row r="657" spans="1:15" ht="36" customHeight="1" x14ac:dyDescent="0.2">
      <c r="A657" s="9"/>
      <c r="B657" s="12"/>
      <c r="C657" s="10"/>
      <c r="D657" s="12"/>
      <c r="E657" s="12"/>
      <c r="F657" s="12"/>
      <c r="G657" s="11"/>
      <c r="H657" s="11"/>
      <c r="I657" s="11"/>
      <c r="J657" s="19"/>
      <c r="K657" s="11"/>
      <c r="L657" s="19"/>
      <c r="M657" s="19"/>
      <c r="N657" s="19"/>
      <c r="O657" s="19"/>
    </row>
    <row r="658" spans="1:15" ht="36" customHeight="1" x14ac:dyDescent="0.2">
      <c r="A658" s="11"/>
      <c r="B658" s="12"/>
      <c r="C658" s="10"/>
      <c r="D658" s="12"/>
      <c r="E658" s="12"/>
      <c r="F658" s="12"/>
      <c r="G658" s="11"/>
      <c r="H658" s="11"/>
      <c r="I658" s="11"/>
      <c r="J658" s="19"/>
      <c r="K658" s="11"/>
      <c r="L658" s="19"/>
      <c r="M658" s="19"/>
      <c r="N658" s="19"/>
      <c r="O658" s="19"/>
    </row>
    <row r="659" spans="1:15" ht="36" customHeight="1" x14ac:dyDescent="0.2">
      <c r="A659" s="11"/>
      <c r="B659" s="12"/>
      <c r="C659" s="10"/>
      <c r="D659" s="12"/>
      <c r="E659" s="12"/>
      <c r="F659" s="12"/>
      <c r="G659" s="11"/>
      <c r="H659" s="11"/>
      <c r="I659" s="11"/>
      <c r="J659" s="19"/>
      <c r="K659" s="11"/>
      <c r="L659" s="19"/>
      <c r="M659" s="19"/>
      <c r="N659" s="19"/>
      <c r="O659" s="19"/>
    </row>
    <row r="660" spans="1:15" ht="36" customHeight="1" x14ac:dyDescent="0.2">
      <c r="A660" s="11"/>
      <c r="B660" s="12"/>
      <c r="C660" s="10"/>
      <c r="D660" s="12"/>
      <c r="E660" s="12"/>
      <c r="F660" s="12"/>
      <c r="G660" s="11"/>
      <c r="H660" s="11"/>
      <c r="I660" s="11"/>
      <c r="J660" s="19"/>
      <c r="K660" s="11"/>
      <c r="L660" s="19"/>
      <c r="M660" s="19"/>
      <c r="N660" s="19"/>
      <c r="O660" s="19"/>
    </row>
    <row r="661" spans="1:15" ht="14.25" x14ac:dyDescent="0.2">
      <c r="A661" s="11"/>
      <c r="B661" s="12"/>
      <c r="C661" s="10"/>
      <c r="D661" s="12"/>
      <c r="E661" s="12"/>
      <c r="F661" s="12"/>
      <c r="G661" s="11"/>
      <c r="H661" s="11"/>
      <c r="I661" s="11"/>
      <c r="J661" s="19"/>
      <c r="K661" s="11"/>
      <c r="L661" s="19"/>
      <c r="M661" s="19"/>
      <c r="N661" s="19"/>
      <c r="O661" s="19"/>
    </row>
    <row r="662" spans="1:15" ht="14.25" x14ac:dyDescent="0.2">
      <c r="A662" s="11"/>
      <c r="B662" s="12"/>
      <c r="C662" s="10"/>
      <c r="D662" s="12"/>
      <c r="E662" s="12"/>
      <c r="F662" s="12"/>
      <c r="G662" s="11"/>
      <c r="H662" s="11"/>
      <c r="I662" s="11"/>
      <c r="J662" s="19"/>
      <c r="K662" s="11"/>
      <c r="L662" s="19"/>
      <c r="M662" s="19"/>
      <c r="N662" s="19"/>
      <c r="O662" s="19"/>
    </row>
    <row r="663" spans="1:15" ht="14.25" x14ac:dyDescent="0.2">
      <c r="A663" s="11"/>
      <c r="B663" s="12"/>
      <c r="C663" s="10"/>
      <c r="D663" s="12"/>
      <c r="E663" s="12"/>
      <c r="F663" s="12"/>
      <c r="G663" s="11"/>
      <c r="H663" s="11"/>
      <c r="I663" s="11"/>
      <c r="J663" s="19"/>
      <c r="K663" s="11"/>
      <c r="L663" s="19"/>
      <c r="M663" s="19"/>
      <c r="N663" s="19"/>
      <c r="O663" s="19"/>
    </row>
    <row r="664" spans="1:15" ht="14.25" x14ac:dyDescent="0.2">
      <c r="A664" s="11"/>
      <c r="B664" s="12"/>
      <c r="C664" s="10"/>
      <c r="D664" s="12"/>
      <c r="E664" s="12"/>
      <c r="F664" s="12"/>
      <c r="G664" s="11"/>
      <c r="H664" s="11"/>
      <c r="I664" s="11"/>
      <c r="J664" s="19"/>
      <c r="K664" s="11"/>
      <c r="L664" s="19"/>
      <c r="M664" s="19"/>
      <c r="N664" s="19"/>
      <c r="O664" s="19"/>
    </row>
    <row r="665" spans="1:15" ht="14.25" x14ac:dyDescent="0.2">
      <c r="A665" s="11"/>
      <c r="B665" s="12"/>
      <c r="C665" s="10"/>
      <c r="D665" s="12"/>
      <c r="E665" s="12"/>
      <c r="F665" s="12"/>
      <c r="G665" s="11"/>
      <c r="H665" s="11"/>
      <c r="I665" s="11"/>
      <c r="J665" s="19"/>
      <c r="K665" s="11"/>
      <c r="L665" s="19"/>
      <c r="M665" s="19"/>
      <c r="N665" s="19"/>
      <c r="O665" s="19"/>
    </row>
    <row r="666" spans="1:15" ht="14.25" x14ac:dyDescent="0.2">
      <c r="A666" s="11"/>
      <c r="B666" s="12"/>
      <c r="C666" s="10"/>
      <c r="D666" s="12"/>
      <c r="E666" s="12"/>
      <c r="F666" s="12"/>
      <c r="G666" s="11"/>
      <c r="H666" s="11"/>
      <c r="I666" s="11"/>
      <c r="J666" s="19"/>
      <c r="K666" s="11"/>
      <c r="L666" s="19"/>
      <c r="M666" s="19"/>
      <c r="N666" s="19"/>
      <c r="O666" s="19"/>
    </row>
    <row r="667" spans="1:15" ht="14.25" x14ac:dyDescent="0.2">
      <c r="A667" s="11"/>
      <c r="B667" s="12"/>
      <c r="C667" s="10"/>
      <c r="D667" s="12"/>
      <c r="E667" s="12"/>
      <c r="F667" s="12"/>
      <c r="G667" s="11"/>
      <c r="H667" s="11"/>
      <c r="I667" s="11"/>
      <c r="J667" s="19"/>
      <c r="K667" s="11"/>
      <c r="L667" s="19"/>
      <c r="M667" s="19"/>
      <c r="N667" s="19"/>
      <c r="O667" s="19"/>
    </row>
    <row r="668" spans="1:15" ht="36" customHeight="1" x14ac:dyDescent="0.2">
      <c r="A668" s="11"/>
      <c r="B668" s="12"/>
      <c r="C668" s="10"/>
      <c r="D668" s="12"/>
      <c r="E668" s="12"/>
      <c r="F668" s="12"/>
      <c r="G668" s="11"/>
      <c r="H668" s="11"/>
      <c r="I668" s="11"/>
      <c r="J668" s="19"/>
      <c r="K668" s="11"/>
      <c r="L668" s="19"/>
      <c r="M668" s="19"/>
      <c r="N668" s="19"/>
      <c r="O668" s="19"/>
    </row>
    <row r="669" spans="1:15" ht="36" customHeight="1" x14ac:dyDescent="0.2">
      <c r="A669" s="21"/>
      <c r="B669" s="22"/>
      <c r="C669" s="23"/>
      <c r="D669" s="22"/>
      <c r="E669" s="22"/>
      <c r="F669" s="22"/>
      <c r="G669" s="21"/>
      <c r="H669" s="21"/>
      <c r="I669" s="21"/>
      <c r="J669" s="24"/>
      <c r="K669" s="21"/>
      <c r="L669" s="24"/>
      <c r="M669" s="24"/>
      <c r="N669" s="24"/>
      <c r="O669" s="24"/>
    </row>
    <row r="670" spans="1:15" ht="36" customHeight="1" x14ac:dyDescent="0.2">
      <c r="A670" s="6"/>
    </row>
    <row r="671" spans="1:15" ht="36" customHeight="1" x14ac:dyDescent="0.2">
      <c r="A671" s="6"/>
    </row>
    <row r="672" spans="1:15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</sheetData>
  <sortState xmlns:xlrd2="http://schemas.microsoft.com/office/spreadsheetml/2017/richdata2" ref="A11:O582">
    <sortCondition ref="B11:B582"/>
  </sortState>
  <mergeCells count="110">
    <mergeCell ref="A265:O265"/>
    <mergeCell ref="A259:B259"/>
    <mergeCell ref="A250:N250"/>
    <mergeCell ref="A249:B249"/>
    <mergeCell ref="A335:B335"/>
    <mergeCell ref="A344:O344"/>
    <mergeCell ref="A280:B280"/>
    <mergeCell ref="A271:O271"/>
    <mergeCell ref="A307:O307"/>
    <mergeCell ref="A316:B316"/>
    <mergeCell ref="A322:B322"/>
    <mergeCell ref="A276:N276"/>
    <mergeCell ref="A281:N281"/>
    <mergeCell ref="A326:O326"/>
    <mergeCell ref="A306:B306"/>
    <mergeCell ref="A298:N298"/>
    <mergeCell ref="A317:O317"/>
    <mergeCell ref="A323:O323"/>
    <mergeCell ref="A325:B325"/>
    <mergeCell ref="A253:B253"/>
    <mergeCell ref="A254:O254"/>
    <mergeCell ref="A604:B604"/>
    <mergeCell ref="A336:O336"/>
    <mergeCell ref="A343:B343"/>
    <mergeCell ref="A360:O360"/>
    <mergeCell ref="A578:B578"/>
    <mergeCell ref="A583:O583"/>
    <mergeCell ref="A386:O386"/>
    <mergeCell ref="A507:O507"/>
    <mergeCell ref="A509:B509"/>
    <mergeCell ref="A407:B407"/>
    <mergeCell ref="A408:O408"/>
    <mergeCell ref="A475:B475"/>
    <mergeCell ref="A363:O363"/>
    <mergeCell ref="A366:B366"/>
    <mergeCell ref="A367:O367"/>
    <mergeCell ref="A385:B385"/>
    <mergeCell ref="A510:O510"/>
    <mergeCell ref="A512:B512"/>
    <mergeCell ref="A352:B352"/>
    <mergeCell ref="A513:O513"/>
    <mergeCell ref="A515:B515"/>
    <mergeCell ref="B5:N5"/>
    <mergeCell ref="B6:N6"/>
    <mergeCell ref="B7:N7"/>
    <mergeCell ref="B8:N8"/>
    <mergeCell ref="A15:B15"/>
    <mergeCell ref="A11:O11"/>
    <mergeCell ref="G611:H611"/>
    <mergeCell ref="A353:O353"/>
    <mergeCell ref="A359:B359"/>
    <mergeCell ref="A362:B362"/>
    <mergeCell ref="A516:O516"/>
    <mergeCell ref="A593:O593"/>
    <mergeCell ref="A579:O579"/>
    <mergeCell ref="A582:B582"/>
    <mergeCell ref="A592:B592"/>
    <mergeCell ref="G607:H607"/>
    <mergeCell ref="C605:F605"/>
    <mergeCell ref="A605:B605"/>
    <mergeCell ref="A476:O476"/>
    <mergeCell ref="A506:B506"/>
    <mergeCell ref="A404:B404"/>
    <mergeCell ref="A405:O405"/>
    <mergeCell ref="A218:B218"/>
    <mergeCell ref="A297:B297"/>
    <mergeCell ref="A239:N239"/>
    <mergeCell ref="A242:B242"/>
    <mergeCell ref="A275:B275"/>
    <mergeCell ref="A243:N243"/>
    <mergeCell ref="A170:B170"/>
    <mergeCell ref="A23:O23"/>
    <mergeCell ref="A19:O19"/>
    <mergeCell ref="A46:N46"/>
    <mergeCell ref="A29:B29"/>
    <mergeCell ref="A22:B22"/>
    <mergeCell ref="A36:B36"/>
    <mergeCell ref="A41:B41"/>
    <mergeCell ref="A30:O30"/>
    <mergeCell ref="A37:O37"/>
    <mergeCell ref="A55:N55"/>
    <mergeCell ref="A62:B62"/>
    <mergeCell ref="A54:B54"/>
    <mergeCell ref="A63:N63"/>
    <mergeCell ref="A67:B67"/>
    <mergeCell ref="A154:N154"/>
    <mergeCell ref="A156:B156"/>
    <mergeCell ref="A270:B270"/>
    <mergeCell ref="A264:B264"/>
    <mergeCell ref="A260:O260"/>
    <mergeCell ref="A16:O16"/>
    <mergeCell ref="A18:B18"/>
    <mergeCell ref="A68:N68"/>
    <mergeCell ref="A153:B153"/>
    <mergeCell ref="A238:B238"/>
    <mergeCell ref="A206:N206"/>
    <mergeCell ref="A157:N157"/>
    <mergeCell ref="A167:B167"/>
    <mergeCell ref="A171:N171"/>
    <mergeCell ref="A201:B201"/>
    <mergeCell ref="A202:N202"/>
    <mergeCell ref="A205:B205"/>
    <mergeCell ref="A225:O225"/>
    <mergeCell ref="A222:N222"/>
    <mergeCell ref="A224:B224"/>
    <mergeCell ref="A168:N168"/>
    <mergeCell ref="A42:O42"/>
    <mergeCell ref="A45:B45"/>
    <mergeCell ref="A219:N219"/>
    <mergeCell ref="A221:B221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61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74"/>
  <sheetViews>
    <sheetView showGridLines="0" topLeftCell="D251" zoomScale="80" zoomScaleNormal="80" zoomScaleSheetLayoutView="70" workbookViewId="0">
      <selection activeCell="J287" sqref="J287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4"/>
      <c r="B4" s="2"/>
      <c r="C4" s="2"/>
      <c r="D4" s="2"/>
      <c r="E4" s="2"/>
      <c r="F4" s="2"/>
      <c r="G4" s="2"/>
      <c r="H4" s="2"/>
      <c r="I4" s="2"/>
      <c r="J4" s="2"/>
      <c r="K4" s="2"/>
      <c r="L4" s="94"/>
      <c r="M4" s="94"/>
      <c r="N4" s="94"/>
      <c r="O4" s="2"/>
      <c r="P4" s="2"/>
      <c r="Q4" s="2"/>
    </row>
    <row r="5" spans="1:17" x14ac:dyDescent="0.2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</row>
    <row r="6" spans="1:17" x14ac:dyDescent="0.2">
      <c r="A6" s="285" t="s">
        <v>9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</row>
    <row r="7" spans="1:17" x14ac:dyDescent="0.2">
      <c r="A7" s="285" t="s">
        <v>1033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</row>
    <row r="8" spans="1:17" ht="9" customHeight="1" x14ac:dyDescent="0.2">
      <c r="A8" s="94"/>
      <c r="B8" s="95"/>
      <c r="C8" s="95"/>
      <c r="D8" s="95"/>
      <c r="E8" s="95"/>
      <c r="F8" s="95"/>
      <c r="G8" s="95"/>
      <c r="H8" s="95"/>
      <c r="I8" s="95"/>
      <c r="J8" s="2"/>
      <c r="K8" s="95"/>
      <c r="L8" s="94"/>
      <c r="M8" s="96"/>
      <c r="N8" s="96"/>
      <c r="O8" s="2"/>
      <c r="P8" s="2"/>
      <c r="Q8" s="2"/>
    </row>
    <row r="9" spans="1:17" x14ac:dyDescent="0.2">
      <c r="A9" s="161"/>
      <c r="B9" s="289" t="s">
        <v>714</v>
      </c>
      <c r="C9" s="289"/>
      <c r="D9" s="289"/>
      <c r="E9" s="289"/>
      <c r="F9" s="289"/>
      <c r="G9" s="289"/>
      <c r="H9" s="289"/>
      <c r="I9" s="289"/>
      <c r="J9" s="289"/>
      <c r="K9" s="290"/>
      <c r="L9" s="291"/>
      <c r="M9" s="292"/>
      <c r="N9" s="289"/>
      <c r="O9" s="2"/>
    </row>
    <row r="10" spans="1:17" x14ac:dyDescent="0.2">
      <c r="A10" s="94"/>
      <c r="B10" s="2"/>
      <c r="C10" s="2"/>
      <c r="D10" s="2"/>
      <c r="E10" s="2"/>
      <c r="F10" s="2"/>
      <c r="G10" s="2"/>
      <c r="H10" s="2"/>
      <c r="I10" s="2"/>
      <c r="J10" s="2"/>
      <c r="K10" s="2"/>
      <c r="L10" s="94"/>
      <c r="M10" s="94"/>
      <c r="N10" s="94"/>
      <c r="O10" s="2"/>
      <c r="P10" s="2"/>
      <c r="Q10" s="2"/>
    </row>
    <row r="11" spans="1:17" x14ac:dyDescent="0.2">
      <c r="A11" s="94"/>
      <c r="B11" s="2"/>
      <c r="C11" s="2"/>
      <c r="D11" s="2"/>
      <c r="E11" s="2"/>
      <c r="F11" s="2"/>
      <c r="G11" s="2"/>
      <c r="H11" s="2"/>
      <c r="I11" s="2"/>
      <c r="J11" s="2"/>
      <c r="K11" s="2"/>
      <c r="L11" s="94"/>
      <c r="M11" s="94"/>
      <c r="N11" s="94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6" t="s">
        <v>8</v>
      </c>
      <c r="B13" s="87" t="s">
        <v>5</v>
      </c>
      <c r="C13" s="87" t="s">
        <v>17</v>
      </c>
      <c r="D13" s="87" t="s">
        <v>6</v>
      </c>
      <c r="E13" s="87" t="s">
        <v>7</v>
      </c>
      <c r="F13" s="87" t="s">
        <v>18</v>
      </c>
      <c r="G13" s="87" t="s">
        <v>370</v>
      </c>
      <c r="H13" s="87" t="s">
        <v>14</v>
      </c>
      <c r="I13" s="87" t="s">
        <v>12</v>
      </c>
      <c r="J13" s="87" t="s">
        <v>340</v>
      </c>
      <c r="K13" s="87" t="s">
        <v>341</v>
      </c>
      <c r="L13" s="87" t="s">
        <v>0</v>
      </c>
      <c r="M13" s="87" t="s">
        <v>1</v>
      </c>
      <c r="N13" s="87" t="s">
        <v>2</v>
      </c>
      <c r="O13" s="87" t="s">
        <v>342</v>
      </c>
      <c r="P13" s="87" t="s">
        <v>343</v>
      </c>
      <c r="Q13" s="97" t="s">
        <v>10</v>
      </c>
    </row>
    <row r="14" spans="1:17" s="7" customFormat="1" ht="36.75" customHeight="1" x14ac:dyDescent="0.2">
      <c r="A14" s="302" t="s">
        <v>752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5"/>
    </row>
    <row r="15" spans="1:17" ht="38.25" customHeight="1" x14ac:dyDescent="0.2">
      <c r="A15" s="106">
        <v>1</v>
      </c>
      <c r="B15" s="99" t="s">
        <v>591</v>
      </c>
      <c r="C15" s="99" t="s">
        <v>439</v>
      </c>
      <c r="D15" s="99" t="s">
        <v>753</v>
      </c>
      <c r="E15" s="100" t="s">
        <v>303</v>
      </c>
      <c r="F15" s="100" t="s">
        <v>19</v>
      </c>
      <c r="G15" s="101">
        <v>45748</v>
      </c>
      <c r="H15" s="101">
        <v>45931</v>
      </c>
      <c r="I15" s="103">
        <v>105000</v>
      </c>
      <c r="J15" s="103">
        <v>0</v>
      </c>
      <c r="K15" s="103">
        <f>SUM(I15:J15)</f>
        <v>105000</v>
      </c>
      <c r="L15" s="103">
        <f>IF(I15&gt;=Datos!$D$14,(Datos!$D$14*Datos!$C$14),IF(I15&lt;=Datos!$D$14,(I15*Datos!$C$14)))</f>
        <v>3013.5</v>
      </c>
      <c r="M15" s="104">
        <v>12852.63</v>
      </c>
      <c r="N15" s="103">
        <f>IF(I15&gt;=Datos!$D$15,(Datos!$D$15*Datos!$C$15),IF(I15&lt;=Datos!$D$15,(I15*Datos!$C$15)))</f>
        <v>3192</v>
      </c>
      <c r="O15" s="103">
        <v>1740.46</v>
      </c>
      <c r="P15" s="103">
        <f>SUM(L15:O15)</f>
        <v>20798.589999999997</v>
      </c>
      <c r="Q15" s="105">
        <f>+K15-P15</f>
        <v>84201.41</v>
      </c>
    </row>
    <row r="16" spans="1:17" s="85" customFormat="1" ht="36.75" customHeight="1" x14ac:dyDescent="0.2">
      <c r="A16" s="302" t="s">
        <v>483</v>
      </c>
      <c r="B16" s="304"/>
      <c r="C16" s="116">
        <v>1</v>
      </c>
      <c r="D16" s="116"/>
      <c r="E16" s="191"/>
      <c r="F16" s="117"/>
      <c r="G16" s="118"/>
      <c r="H16" s="119"/>
      <c r="I16" s="120">
        <f>SUM(I15)</f>
        <v>105000</v>
      </c>
      <c r="J16" s="120">
        <f t="shared" ref="J16:Q16" si="0">SUM(J15)</f>
        <v>0</v>
      </c>
      <c r="K16" s="120">
        <f t="shared" si="0"/>
        <v>105000</v>
      </c>
      <c r="L16" s="120">
        <f t="shared" si="0"/>
        <v>3013.5</v>
      </c>
      <c r="M16" s="120">
        <f t="shared" si="0"/>
        <v>12852.63</v>
      </c>
      <c r="N16" s="120">
        <f t="shared" si="0"/>
        <v>3192</v>
      </c>
      <c r="O16" s="120">
        <f t="shared" si="0"/>
        <v>1740.46</v>
      </c>
      <c r="P16" s="120">
        <f t="shared" si="0"/>
        <v>20798.589999999997</v>
      </c>
      <c r="Q16" s="120">
        <f t="shared" si="0"/>
        <v>84201.41</v>
      </c>
    </row>
    <row r="17" spans="1:17" s="7" customFormat="1" ht="36.75" customHeight="1" x14ac:dyDescent="0.2">
      <c r="A17" s="302" t="s">
        <v>524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5"/>
    </row>
    <row r="18" spans="1:17" s="7" customFormat="1" ht="38.25" customHeight="1" x14ac:dyDescent="0.2">
      <c r="A18" s="106">
        <v>2</v>
      </c>
      <c r="B18" s="114" t="s">
        <v>747</v>
      </c>
      <c r="C18" s="114" t="s">
        <v>439</v>
      </c>
      <c r="D18" s="114" t="s">
        <v>748</v>
      </c>
      <c r="E18" s="115" t="s">
        <v>303</v>
      </c>
      <c r="F18" s="115" t="s">
        <v>19</v>
      </c>
      <c r="G18" s="124">
        <v>45778</v>
      </c>
      <c r="H18" s="125">
        <v>45962</v>
      </c>
      <c r="I18" s="111">
        <v>65000</v>
      </c>
      <c r="J18" s="111">
        <v>0</v>
      </c>
      <c r="K18" s="111">
        <f>SUM(I18:J18)</f>
        <v>65000</v>
      </c>
      <c r="L18" s="111">
        <f>IF(I18&gt;=Datos!$D$14,(Datos!$D$14*Datos!$C$14),IF(I18&lt;=Datos!$D$14,(I18*Datos!$C$14)))</f>
        <v>1865.5</v>
      </c>
      <c r="M18" s="112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1">
        <f>IF(I18&gt;=Datos!$D$15,(Datos!$D$15*Datos!$C$15),IF(I18&lt;=Datos!$D$15,(I18*Datos!$C$15)))</f>
        <v>1976</v>
      </c>
      <c r="O18" s="111">
        <v>25</v>
      </c>
      <c r="P18" s="111">
        <f>SUM(L18:O18)</f>
        <v>8294.0756666666657</v>
      </c>
      <c r="Q18" s="113">
        <f>+K18-P18</f>
        <v>56705.924333333336</v>
      </c>
    </row>
    <row r="19" spans="1:17" s="7" customFormat="1" ht="38.25" customHeight="1" x14ac:dyDescent="0.2">
      <c r="A19" s="106">
        <v>3</v>
      </c>
      <c r="B19" s="114" t="s">
        <v>283</v>
      </c>
      <c r="C19" s="114" t="s">
        <v>439</v>
      </c>
      <c r="D19" s="114" t="s">
        <v>549</v>
      </c>
      <c r="E19" s="115" t="s">
        <v>303</v>
      </c>
      <c r="F19" s="115" t="s">
        <v>301</v>
      </c>
      <c r="G19" s="124">
        <v>45748</v>
      </c>
      <c r="H19" s="125">
        <v>45931</v>
      </c>
      <c r="I19" s="111">
        <v>140000</v>
      </c>
      <c r="J19" s="111">
        <v>0</v>
      </c>
      <c r="K19" s="111">
        <f>SUM(I19:J19)</f>
        <v>140000</v>
      </c>
      <c r="L19" s="111">
        <f>IF(I19&gt;=Datos!$D$14,(Datos!$D$14*Datos!$C$14),IF(I19&lt;=Datos!$D$14,(I19*Datos!$C$14)))</f>
        <v>4018</v>
      </c>
      <c r="M19" s="112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21514.360666666667</v>
      </c>
      <c r="N19" s="111">
        <f>IF(I19&gt;=Datos!$D$15,(Datos!$D$15*Datos!$C$15),IF(I19&lt;=Datos!$D$15,(I19*Datos!$C$15)))</f>
        <v>4256</v>
      </c>
      <c r="O19" s="111">
        <v>15891.79</v>
      </c>
      <c r="P19" s="111">
        <f>SUM(L19:O19)</f>
        <v>45680.150666666668</v>
      </c>
      <c r="Q19" s="113">
        <f>+K19-P19</f>
        <v>94319.849333333332</v>
      </c>
    </row>
    <row r="20" spans="1:17" s="85" customFormat="1" ht="36.75" customHeight="1" x14ac:dyDescent="0.2">
      <c r="A20" s="302" t="s">
        <v>483</v>
      </c>
      <c r="B20" s="304"/>
      <c r="C20" s="116">
        <v>2</v>
      </c>
      <c r="D20" s="116"/>
      <c r="E20" s="191"/>
      <c r="F20" s="117"/>
      <c r="G20" s="118"/>
      <c r="H20" s="119"/>
      <c r="I20" s="120">
        <f>SUM(I18:I19)</f>
        <v>205000</v>
      </c>
      <c r="J20" s="120">
        <f t="shared" ref="J20:Q20" si="1">SUM(J18:J19)</f>
        <v>0</v>
      </c>
      <c r="K20" s="120">
        <f t="shared" si="1"/>
        <v>205000</v>
      </c>
      <c r="L20" s="120">
        <f t="shared" si="1"/>
        <v>5883.5</v>
      </c>
      <c r="M20" s="120">
        <f t="shared" si="1"/>
        <v>25941.936333333331</v>
      </c>
      <c r="N20" s="120">
        <f t="shared" si="1"/>
        <v>6232</v>
      </c>
      <c r="O20" s="120">
        <f t="shared" si="1"/>
        <v>15916.79</v>
      </c>
      <c r="P20" s="120">
        <f t="shared" si="1"/>
        <v>53974.226333333332</v>
      </c>
      <c r="Q20" s="120">
        <f t="shared" si="1"/>
        <v>151025.77366666668</v>
      </c>
    </row>
    <row r="21" spans="1:17" s="7" customFormat="1" ht="36.75" customHeight="1" x14ac:dyDescent="0.2">
      <c r="A21" s="302" t="s">
        <v>525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1:17" ht="38.25" customHeight="1" x14ac:dyDescent="0.2">
      <c r="A22" s="106">
        <v>4</v>
      </c>
      <c r="B22" s="99" t="s">
        <v>473</v>
      </c>
      <c r="C22" s="99" t="s">
        <v>439</v>
      </c>
      <c r="D22" s="99" t="s">
        <v>506</v>
      </c>
      <c r="E22" s="100" t="s">
        <v>303</v>
      </c>
      <c r="F22" s="100" t="s">
        <v>19</v>
      </c>
      <c r="G22" s="101">
        <v>45717</v>
      </c>
      <c r="H22" s="101">
        <v>45901</v>
      </c>
      <c r="I22" s="103">
        <v>115000</v>
      </c>
      <c r="J22" s="103">
        <v>0</v>
      </c>
      <c r="K22" s="103">
        <f>SUM(I22:J22)</f>
        <v>115000</v>
      </c>
      <c r="L22" s="103">
        <f>IF(I22&gt;=Datos!$D$14,(Datos!$D$14*Datos!$C$14),IF(I22&lt;=Datos!$D$14,(I22*Datos!$C$14)))</f>
        <v>3300.5</v>
      </c>
      <c r="M22" s="104">
        <v>15204.88</v>
      </c>
      <c r="N22" s="103">
        <f>IF(I22&gt;=Datos!$D$15,(Datos!$D$15*Datos!$C$15),IF(I22&lt;=Datos!$D$15,(I22*Datos!$C$15)))</f>
        <v>3496</v>
      </c>
      <c r="O22" s="103">
        <v>1740.46</v>
      </c>
      <c r="P22" s="103">
        <f>SUM(L22:O22)</f>
        <v>23741.839999999997</v>
      </c>
      <c r="Q22" s="105">
        <f>+K22-P22</f>
        <v>91258.16</v>
      </c>
    </row>
    <row r="23" spans="1:17" s="85" customFormat="1" ht="36.75" customHeight="1" x14ac:dyDescent="0.2">
      <c r="A23" s="302" t="s">
        <v>483</v>
      </c>
      <c r="B23" s="304"/>
      <c r="C23" s="116">
        <v>1</v>
      </c>
      <c r="D23" s="116"/>
      <c r="E23" s="191"/>
      <c r="F23" s="117"/>
      <c r="G23" s="118"/>
      <c r="H23" s="119"/>
      <c r="I23" s="120">
        <f>SUM(I22)</f>
        <v>115000</v>
      </c>
      <c r="J23" s="120">
        <f t="shared" ref="J23:Q23" si="2">SUM(J22)</f>
        <v>0</v>
      </c>
      <c r="K23" s="120">
        <f t="shared" si="2"/>
        <v>115000</v>
      </c>
      <c r="L23" s="120">
        <f t="shared" si="2"/>
        <v>3300.5</v>
      </c>
      <c r="M23" s="120">
        <f t="shared" si="2"/>
        <v>15204.88</v>
      </c>
      <c r="N23" s="120">
        <f t="shared" si="2"/>
        <v>3496</v>
      </c>
      <c r="O23" s="120">
        <f t="shared" si="2"/>
        <v>1740.46</v>
      </c>
      <c r="P23" s="120">
        <f t="shared" si="2"/>
        <v>23741.839999999997</v>
      </c>
      <c r="Q23" s="120">
        <f t="shared" si="2"/>
        <v>91258.16</v>
      </c>
    </row>
    <row r="24" spans="1:17" s="7" customFormat="1" ht="36.75" customHeight="1" x14ac:dyDescent="0.2">
      <c r="A24" s="302" t="s">
        <v>849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5"/>
    </row>
    <row r="25" spans="1:17" ht="38.25" customHeight="1" x14ac:dyDescent="0.2">
      <c r="A25" s="106">
        <v>5</v>
      </c>
      <c r="B25" s="99" t="s">
        <v>696</v>
      </c>
      <c r="C25" s="99" t="s">
        <v>439</v>
      </c>
      <c r="D25" s="99" t="s">
        <v>850</v>
      </c>
      <c r="E25" s="100" t="s">
        <v>303</v>
      </c>
      <c r="F25" s="100" t="s">
        <v>19</v>
      </c>
      <c r="G25" s="101">
        <v>45689</v>
      </c>
      <c r="H25" s="101">
        <v>45870</v>
      </c>
      <c r="I25" s="103">
        <v>105000</v>
      </c>
      <c r="J25" s="103">
        <v>0</v>
      </c>
      <c r="K25" s="103">
        <f>SUM(I25:J25)</f>
        <v>105000</v>
      </c>
      <c r="L25" s="103">
        <f>IF(I25&gt;=Datos!$D$14,(Datos!$D$14*Datos!$C$14),IF(I25&lt;=Datos!$D$14,(I25*Datos!$C$14)))</f>
        <v>3013.5</v>
      </c>
      <c r="M25" s="104">
        <v>12852.63</v>
      </c>
      <c r="N25" s="103">
        <f>IF(I25&gt;=Datos!$D$15,(Datos!$D$15*Datos!$C$15),IF(I25&lt;=Datos!$D$15,(I25*Datos!$C$15)))</f>
        <v>3192</v>
      </c>
      <c r="O25" s="103">
        <v>1740.46</v>
      </c>
      <c r="P25" s="103">
        <f>SUM(L25:O25)</f>
        <v>20798.589999999997</v>
      </c>
      <c r="Q25" s="105">
        <f>+K25-P25</f>
        <v>84201.41</v>
      </c>
    </row>
    <row r="26" spans="1:17" s="85" customFormat="1" ht="36.75" customHeight="1" x14ac:dyDescent="0.2">
      <c r="A26" s="302" t="s">
        <v>483</v>
      </c>
      <c r="B26" s="304"/>
      <c r="C26" s="116">
        <v>1</v>
      </c>
      <c r="D26" s="116"/>
      <c r="E26" s="191"/>
      <c r="F26" s="117"/>
      <c r="G26" s="118"/>
      <c r="H26" s="119"/>
      <c r="I26" s="120">
        <f>SUM(I25)</f>
        <v>105000</v>
      </c>
      <c r="J26" s="120">
        <f t="shared" ref="J26:Q26" si="3">SUM(J25)</f>
        <v>0</v>
      </c>
      <c r="K26" s="120">
        <f t="shared" si="3"/>
        <v>105000</v>
      </c>
      <c r="L26" s="120">
        <f t="shared" si="3"/>
        <v>3013.5</v>
      </c>
      <c r="M26" s="120">
        <f t="shared" si="3"/>
        <v>12852.63</v>
      </c>
      <c r="N26" s="120">
        <f t="shared" si="3"/>
        <v>3192</v>
      </c>
      <c r="O26" s="120">
        <f t="shared" si="3"/>
        <v>1740.46</v>
      </c>
      <c r="P26" s="120">
        <f t="shared" si="3"/>
        <v>20798.589999999997</v>
      </c>
      <c r="Q26" s="120">
        <f t="shared" si="3"/>
        <v>84201.41</v>
      </c>
    </row>
    <row r="27" spans="1:17" s="7" customFormat="1" ht="36.75" customHeight="1" x14ac:dyDescent="0.2">
      <c r="A27" s="302" t="s">
        <v>501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5"/>
    </row>
    <row r="28" spans="1:17" s="7" customFormat="1" ht="38.25" customHeight="1" x14ac:dyDescent="0.2">
      <c r="A28" s="106">
        <v>6</v>
      </c>
      <c r="B28" s="129" t="s">
        <v>302</v>
      </c>
      <c r="C28" s="114" t="s">
        <v>439</v>
      </c>
      <c r="D28" s="114" t="s">
        <v>15</v>
      </c>
      <c r="E28" s="115" t="s">
        <v>303</v>
      </c>
      <c r="F28" s="115" t="s">
        <v>301</v>
      </c>
      <c r="G28" s="124">
        <v>45809</v>
      </c>
      <c r="H28" s="125">
        <v>45992</v>
      </c>
      <c r="I28" s="110">
        <v>65000</v>
      </c>
      <c r="J28" s="110">
        <v>0</v>
      </c>
      <c r="K28" s="110">
        <f t="shared" ref="K28" si="4">SUM(I28:J28)</f>
        <v>65000</v>
      </c>
      <c r="L28" s="110">
        <f>IF(I28&gt;=Datos!$D$14,(Datos!$D$14*Datos!$C$14),IF(I28&lt;=Datos!$D$14,(I28*Datos!$C$14)))</f>
        <v>1865.5</v>
      </c>
      <c r="M28" s="130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4427.5756666666657</v>
      </c>
      <c r="N28" s="110">
        <f>IF(I28&gt;=Datos!$D$15,(Datos!$D$15*Datos!$C$15),IF(I28&lt;=Datos!$D$15,(I28*Datos!$C$15)))</f>
        <v>1976</v>
      </c>
      <c r="O28" s="110">
        <v>25</v>
      </c>
      <c r="P28" s="111">
        <f t="shared" ref="P28:P30" si="5">SUM(L28:O28)</f>
        <v>8294.0756666666657</v>
      </c>
      <c r="Q28" s="113">
        <f>+K28-P28</f>
        <v>56705.924333333336</v>
      </c>
    </row>
    <row r="29" spans="1:17" s="7" customFormat="1" ht="38.25" customHeight="1" x14ac:dyDescent="0.2">
      <c r="A29" s="106">
        <v>7</v>
      </c>
      <c r="B29" s="129" t="s">
        <v>598</v>
      </c>
      <c r="C29" s="114" t="s">
        <v>439</v>
      </c>
      <c r="D29" s="114" t="s">
        <v>15</v>
      </c>
      <c r="E29" s="115" t="s">
        <v>303</v>
      </c>
      <c r="F29" s="115" t="s">
        <v>19</v>
      </c>
      <c r="G29" s="124">
        <v>45778</v>
      </c>
      <c r="H29" s="125">
        <v>45962</v>
      </c>
      <c r="I29" s="110">
        <v>60000</v>
      </c>
      <c r="J29" s="110">
        <v>0</v>
      </c>
      <c r="K29" s="110">
        <f t="shared" ref="K29:K30" si="6">SUM(I29:J29)</f>
        <v>60000</v>
      </c>
      <c r="L29" s="110">
        <f>IF(I29&gt;=Datos!$D$14,(Datos!$D$14*Datos!$C$14),IF(I29&lt;=Datos!$D$14,(I29*Datos!$C$14)))</f>
        <v>1722</v>
      </c>
      <c r="M29" s="130">
        <v>3143.58</v>
      </c>
      <c r="N29" s="110">
        <f>IF(I29&gt;=Datos!$D$15,(Datos!$D$15*Datos!$C$15),IF(I29&lt;=Datos!$D$15,(I29*Datos!$C$15)))</f>
        <v>1824</v>
      </c>
      <c r="O29" s="110">
        <v>1740.46</v>
      </c>
      <c r="P29" s="111">
        <f t="shared" si="5"/>
        <v>8430.0400000000009</v>
      </c>
      <c r="Q29" s="113">
        <f>+K29-P29</f>
        <v>51569.96</v>
      </c>
    </row>
    <row r="30" spans="1:17" s="7" customFormat="1" ht="38.25" customHeight="1" x14ac:dyDescent="0.2">
      <c r="A30" s="106">
        <v>8</v>
      </c>
      <c r="B30" s="129" t="s">
        <v>558</v>
      </c>
      <c r="C30" s="114" t="s">
        <v>439</v>
      </c>
      <c r="D30" s="114" t="s">
        <v>15</v>
      </c>
      <c r="E30" s="115" t="s">
        <v>303</v>
      </c>
      <c r="F30" s="115" t="s">
        <v>301</v>
      </c>
      <c r="G30" s="124">
        <v>45778</v>
      </c>
      <c r="H30" s="125">
        <v>45962</v>
      </c>
      <c r="I30" s="110">
        <v>60000</v>
      </c>
      <c r="J30" s="110">
        <v>0</v>
      </c>
      <c r="K30" s="110">
        <f t="shared" si="6"/>
        <v>60000</v>
      </c>
      <c r="L30" s="110">
        <f>IF(I30&gt;=Datos!$D$14,(Datos!$D$14*Datos!$C$14),IF(I30&lt;=Datos!$D$14,(I30*Datos!$C$14)))</f>
        <v>1722</v>
      </c>
      <c r="M30" s="130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3486.6756666666661</v>
      </c>
      <c r="N30" s="110">
        <f>IF(I30&gt;=Datos!$D$15,(Datos!$D$15*Datos!$C$15),IF(I30&lt;=Datos!$D$15,(I30*Datos!$C$15)))</f>
        <v>1824</v>
      </c>
      <c r="O30" s="110">
        <v>25</v>
      </c>
      <c r="P30" s="111">
        <f t="shared" si="5"/>
        <v>7057.6756666666661</v>
      </c>
      <c r="Q30" s="113">
        <f>+K30-P30</f>
        <v>52942.324333333338</v>
      </c>
    </row>
    <row r="31" spans="1:17" s="85" customFormat="1" ht="36.75" customHeight="1" x14ac:dyDescent="0.2">
      <c r="A31" s="302" t="s">
        <v>483</v>
      </c>
      <c r="B31" s="304"/>
      <c r="C31" s="116">
        <v>3</v>
      </c>
      <c r="D31" s="116"/>
      <c r="E31" s="191"/>
      <c r="F31" s="117"/>
      <c r="G31" s="118"/>
      <c r="H31" s="119"/>
      <c r="I31" s="120">
        <f>SUM(I28:I30)</f>
        <v>185000</v>
      </c>
      <c r="J31" s="120">
        <f t="shared" ref="J31:Q31" si="7">SUM(J28:J30)</f>
        <v>0</v>
      </c>
      <c r="K31" s="120">
        <f t="shared" si="7"/>
        <v>185000</v>
      </c>
      <c r="L31" s="120">
        <f t="shared" si="7"/>
        <v>5309.5</v>
      </c>
      <c r="M31" s="120">
        <f t="shared" si="7"/>
        <v>11057.831333333332</v>
      </c>
      <c r="N31" s="120">
        <f t="shared" si="7"/>
        <v>5624</v>
      </c>
      <c r="O31" s="120">
        <f t="shared" si="7"/>
        <v>1790.46</v>
      </c>
      <c r="P31" s="120">
        <f t="shared" si="7"/>
        <v>23781.791333333331</v>
      </c>
      <c r="Q31" s="120">
        <f t="shared" si="7"/>
        <v>161218.20866666667</v>
      </c>
    </row>
    <row r="32" spans="1:17" s="7" customFormat="1" ht="36.75" customHeight="1" x14ac:dyDescent="0.2">
      <c r="A32" s="302" t="s">
        <v>695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5"/>
    </row>
    <row r="33" spans="1:17" s="7" customFormat="1" ht="38.25" customHeight="1" x14ac:dyDescent="0.2">
      <c r="A33" s="106">
        <v>9</v>
      </c>
      <c r="B33" s="122" t="s">
        <v>927</v>
      </c>
      <c r="C33" s="122" t="s">
        <v>439</v>
      </c>
      <c r="D33" s="122" t="s">
        <v>928</v>
      </c>
      <c r="E33" s="108" t="s">
        <v>303</v>
      </c>
      <c r="F33" s="108" t="s">
        <v>301</v>
      </c>
      <c r="G33" s="109">
        <v>45748</v>
      </c>
      <c r="H33" s="123">
        <v>45931</v>
      </c>
      <c r="I33" s="111">
        <v>120000</v>
      </c>
      <c r="J33" s="111">
        <v>0</v>
      </c>
      <c r="K33" s="111">
        <f>SUM(I33:J33)</f>
        <v>120000</v>
      </c>
      <c r="L33" s="111">
        <f>IF(I33&gt;=Datos!$D$14,(Datos!$D$14*Datos!$C$14),IF(I33&lt;=Datos!$D$14,(I33*Datos!$C$14)))</f>
        <v>3444</v>
      </c>
      <c r="M33" s="112">
        <v>16381</v>
      </c>
      <c r="N33" s="111">
        <f>IF(I33&gt;=Datos!$D$15,(Datos!$D$15*Datos!$C$15),IF(I33&lt;=Datos!$D$15,(I33*Datos!$C$15)))</f>
        <v>3648</v>
      </c>
      <c r="O33" s="111">
        <v>1740.46</v>
      </c>
      <c r="P33" s="111">
        <f t="shared" ref="P33" si="8">SUM(L33:O33)</f>
        <v>25213.46</v>
      </c>
      <c r="Q33" s="113">
        <f>+K33-P33</f>
        <v>94786.540000000008</v>
      </c>
    </row>
    <row r="34" spans="1:17" s="85" customFormat="1" ht="36.75" customHeight="1" x14ac:dyDescent="0.2">
      <c r="A34" s="302" t="s">
        <v>483</v>
      </c>
      <c r="B34" s="304"/>
      <c r="C34" s="116">
        <v>1</v>
      </c>
      <c r="D34" s="116"/>
      <c r="E34" s="191"/>
      <c r="F34" s="131"/>
      <c r="G34" s="120"/>
      <c r="H34" s="121"/>
      <c r="I34" s="121">
        <f>SUM(I33)</f>
        <v>120000</v>
      </c>
      <c r="J34" s="121">
        <f t="shared" ref="J34:Q34" si="9">SUM(J33)</f>
        <v>0</v>
      </c>
      <c r="K34" s="121">
        <f t="shared" si="9"/>
        <v>120000</v>
      </c>
      <c r="L34" s="121">
        <f t="shared" si="9"/>
        <v>3444</v>
      </c>
      <c r="M34" s="121">
        <f t="shared" si="9"/>
        <v>16381</v>
      </c>
      <c r="N34" s="121">
        <f t="shared" si="9"/>
        <v>3648</v>
      </c>
      <c r="O34" s="121">
        <f t="shared" si="9"/>
        <v>1740.46</v>
      </c>
      <c r="P34" s="121">
        <f t="shared" si="9"/>
        <v>25213.46</v>
      </c>
      <c r="Q34" s="121">
        <f t="shared" si="9"/>
        <v>94786.540000000008</v>
      </c>
    </row>
    <row r="35" spans="1:17" s="7" customFormat="1" ht="36.75" customHeight="1" x14ac:dyDescent="0.2">
      <c r="A35" s="302" t="s">
        <v>502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5"/>
    </row>
    <row r="36" spans="1:17" s="7" customFormat="1" ht="38.25" customHeight="1" x14ac:dyDescent="0.2">
      <c r="A36" s="106">
        <v>10</v>
      </c>
      <c r="B36" s="122" t="s">
        <v>444</v>
      </c>
      <c r="C36" s="122" t="s">
        <v>439</v>
      </c>
      <c r="D36" s="122" t="s">
        <v>288</v>
      </c>
      <c r="E36" s="108" t="s">
        <v>303</v>
      </c>
      <c r="F36" s="108" t="s">
        <v>19</v>
      </c>
      <c r="G36" s="109">
        <v>45748</v>
      </c>
      <c r="H36" s="123">
        <v>45931</v>
      </c>
      <c r="I36" s="111">
        <v>120000</v>
      </c>
      <c r="J36" s="111">
        <v>0</v>
      </c>
      <c r="K36" s="111">
        <f>SUM(I36:J36)</f>
        <v>120000</v>
      </c>
      <c r="L36" s="111">
        <f>IF(I36&gt;=Datos!$D$14,(Datos!$D$14*Datos!$C$14),IF(I36&lt;=Datos!$D$14,(I36*Datos!$C$14)))</f>
        <v>3444</v>
      </c>
      <c r="M36" s="112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1">
        <f>IF(I36&gt;=Datos!$D$15,(Datos!$D$15*Datos!$C$15),IF(I36&lt;=Datos!$D$15,(I36*Datos!$C$15)))</f>
        <v>3648</v>
      </c>
      <c r="O36" s="111">
        <v>25</v>
      </c>
      <c r="P36" s="111">
        <f t="shared" ref="P36" si="10">SUM(L36:O36)</f>
        <v>23926.860666666667</v>
      </c>
      <c r="Q36" s="113">
        <f>+K36-P36</f>
        <v>96073.139333333325</v>
      </c>
    </row>
    <row r="37" spans="1:17" s="85" customFormat="1" ht="36.75" customHeight="1" x14ac:dyDescent="0.2">
      <c r="A37" s="302" t="s">
        <v>483</v>
      </c>
      <c r="B37" s="304"/>
      <c r="C37" s="116">
        <v>1</v>
      </c>
      <c r="D37" s="116"/>
      <c r="E37" s="191"/>
      <c r="F37" s="131"/>
      <c r="G37" s="120"/>
      <c r="H37" s="121"/>
      <c r="I37" s="121">
        <f>SUM(I36)</f>
        <v>120000</v>
      </c>
      <c r="J37" s="121">
        <f t="shared" ref="J37:Q37" si="11">SUM(J36)</f>
        <v>0</v>
      </c>
      <c r="K37" s="121">
        <f t="shared" si="11"/>
        <v>120000</v>
      </c>
      <c r="L37" s="121">
        <f t="shared" si="11"/>
        <v>3444</v>
      </c>
      <c r="M37" s="121">
        <f t="shared" si="11"/>
        <v>16809.860666666667</v>
      </c>
      <c r="N37" s="121">
        <f t="shared" si="11"/>
        <v>3648</v>
      </c>
      <c r="O37" s="121">
        <f t="shared" si="11"/>
        <v>25</v>
      </c>
      <c r="P37" s="121">
        <f t="shared" si="11"/>
        <v>23926.860666666667</v>
      </c>
      <c r="Q37" s="121">
        <f t="shared" si="11"/>
        <v>96073.139333333325</v>
      </c>
    </row>
    <row r="38" spans="1:17" s="7" customFormat="1" ht="36.75" customHeight="1" x14ac:dyDescent="0.2">
      <c r="A38" s="302" t="s">
        <v>768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5"/>
    </row>
    <row r="39" spans="1:17" s="7" customFormat="1" ht="38.25" customHeight="1" x14ac:dyDescent="0.2">
      <c r="A39" s="106">
        <v>11</v>
      </c>
      <c r="B39" s="122" t="s">
        <v>767</v>
      </c>
      <c r="C39" s="122" t="s">
        <v>439</v>
      </c>
      <c r="D39" s="122" t="s">
        <v>769</v>
      </c>
      <c r="E39" s="108" t="s">
        <v>303</v>
      </c>
      <c r="F39" s="108" t="s">
        <v>301</v>
      </c>
      <c r="G39" s="109">
        <v>45809</v>
      </c>
      <c r="H39" s="123">
        <v>45992</v>
      </c>
      <c r="I39" s="111">
        <v>45000</v>
      </c>
      <c r="J39" s="111">
        <v>0</v>
      </c>
      <c r="K39" s="111">
        <f>SUM(I39:J39)</f>
        <v>45000</v>
      </c>
      <c r="L39" s="111">
        <f>IF(I39&gt;=Datos!$D$14,(Datos!$D$14*Datos!$C$14),IF(I39&lt;=Datos!$D$14,(I39*Datos!$C$14)))</f>
        <v>1291.5</v>
      </c>
      <c r="M39" s="112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1">
        <f>IF(I39&gt;=Datos!$D$15,(Datos!$D$15*Datos!$C$15),IF(I39&lt;=Datos!$D$15,(I39*Datos!$C$15)))</f>
        <v>1368</v>
      </c>
      <c r="O39" s="111">
        <v>25</v>
      </c>
      <c r="P39" s="111">
        <f t="shared" ref="P39" si="12">SUM(L39:O39)</f>
        <v>3832.8234999999995</v>
      </c>
      <c r="Q39" s="113">
        <f>+K39-P39</f>
        <v>41167.176500000001</v>
      </c>
    </row>
    <row r="40" spans="1:17" s="85" customFormat="1" ht="36.75" customHeight="1" x14ac:dyDescent="0.2">
      <c r="A40" s="302" t="s">
        <v>483</v>
      </c>
      <c r="B40" s="304"/>
      <c r="C40" s="116">
        <v>1</v>
      </c>
      <c r="D40" s="116"/>
      <c r="E40" s="191"/>
      <c r="F40" s="131"/>
      <c r="G40" s="120"/>
      <c r="H40" s="121"/>
      <c r="I40" s="121">
        <f>SUM(I39)</f>
        <v>45000</v>
      </c>
      <c r="J40" s="121">
        <f t="shared" ref="J40:Q40" si="13">SUM(J39)</f>
        <v>0</v>
      </c>
      <c r="K40" s="121">
        <f t="shared" si="13"/>
        <v>45000</v>
      </c>
      <c r="L40" s="121">
        <f t="shared" si="13"/>
        <v>1291.5</v>
      </c>
      <c r="M40" s="121">
        <f t="shared" si="13"/>
        <v>1148.3234999999997</v>
      </c>
      <c r="N40" s="121">
        <f t="shared" si="13"/>
        <v>1368</v>
      </c>
      <c r="O40" s="121">
        <f t="shared" si="13"/>
        <v>25</v>
      </c>
      <c r="P40" s="121">
        <f t="shared" si="13"/>
        <v>3832.8234999999995</v>
      </c>
      <c r="Q40" s="121">
        <f t="shared" si="13"/>
        <v>41167.176500000001</v>
      </c>
    </row>
    <row r="41" spans="1:17" s="7" customFormat="1" ht="36.75" customHeight="1" x14ac:dyDescent="0.2">
      <c r="A41" s="302" t="s">
        <v>518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5"/>
    </row>
    <row r="42" spans="1:17" s="7" customFormat="1" ht="38.25" customHeight="1" x14ac:dyDescent="0.2">
      <c r="A42" s="106">
        <v>12</v>
      </c>
      <c r="B42" s="126" t="s">
        <v>674</v>
      </c>
      <c r="C42" s="122" t="s">
        <v>439</v>
      </c>
      <c r="D42" s="122" t="s">
        <v>452</v>
      </c>
      <c r="E42" s="108" t="s">
        <v>303</v>
      </c>
      <c r="F42" s="108" t="s">
        <v>19</v>
      </c>
      <c r="G42" s="109">
        <v>45717</v>
      </c>
      <c r="H42" s="123">
        <v>45901</v>
      </c>
      <c r="I42" s="111">
        <v>60000</v>
      </c>
      <c r="J42" s="111">
        <v>0</v>
      </c>
      <c r="K42" s="111">
        <f t="shared" ref="K42:K43" si="14">SUM(I42:J42)</f>
        <v>60000</v>
      </c>
      <c r="L42" s="111">
        <f>IF(I42&gt;=Datos!$D$14,(Datos!$D$14*Datos!$C$14),IF(I42&lt;=Datos!$D$14,(I42*Datos!$C$14)))</f>
        <v>1722</v>
      </c>
      <c r="M42" s="112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3486.6756666666661</v>
      </c>
      <c r="N42" s="111">
        <f>IF(I42&gt;=Datos!$D$15,(Datos!$D$15*Datos!$C$15),IF(I42&lt;=Datos!$D$15,(I42*Datos!$C$15)))</f>
        <v>1824</v>
      </c>
      <c r="O42" s="111">
        <v>25</v>
      </c>
      <c r="P42" s="111">
        <f t="shared" ref="P42" si="15">SUM(L42:O42)</f>
        <v>7057.6756666666661</v>
      </c>
      <c r="Q42" s="113">
        <f>+K42-P42</f>
        <v>52942.324333333338</v>
      </c>
    </row>
    <row r="43" spans="1:17" s="7" customFormat="1" ht="38.25" customHeight="1" x14ac:dyDescent="0.2">
      <c r="A43" s="106">
        <v>13</v>
      </c>
      <c r="B43" s="126" t="s">
        <v>443</v>
      </c>
      <c r="C43" s="127" t="s">
        <v>439</v>
      </c>
      <c r="D43" s="126" t="s">
        <v>451</v>
      </c>
      <c r="E43" s="108" t="s">
        <v>303</v>
      </c>
      <c r="F43" s="108" t="s">
        <v>19</v>
      </c>
      <c r="G43" s="123">
        <v>45778</v>
      </c>
      <c r="H43" s="109">
        <v>45962</v>
      </c>
      <c r="I43" s="128">
        <v>135000</v>
      </c>
      <c r="J43" s="111">
        <v>0</v>
      </c>
      <c r="K43" s="111">
        <f t="shared" si="14"/>
        <v>135000</v>
      </c>
      <c r="L43" s="111">
        <f>IF(I43&gt;=Datos!$D$14,(Datos!$D$14*Datos!$C$14),IF(I43&lt;=Datos!$D$14,(I43*Datos!$C$14)))</f>
        <v>3874.5</v>
      </c>
      <c r="M43" s="112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20338.235666666667</v>
      </c>
      <c r="N43" s="111">
        <f>IF(I43&gt;=Datos!$D$15,(Datos!$D$15*Datos!$C$15),IF(I43&lt;=Datos!$D$15,(I43*Datos!$C$15)))</f>
        <v>4104</v>
      </c>
      <c r="O43" s="111">
        <v>25</v>
      </c>
      <c r="P43" s="111">
        <f t="shared" ref="P43" si="16">SUM(L43:O43)</f>
        <v>28341.735666666667</v>
      </c>
      <c r="Q43" s="113">
        <f>+K43-P43</f>
        <v>106658.26433333333</v>
      </c>
    </row>
    <row r="44" spans="1:17" s="7" customFormat="1" ht="38.25" customHeight="1" x14ac:dyDescent="0.2">
      <c r="A44" s="106">
        <v>14</v>
      </c>
      <c r="B44" s="114" t="s">
        <v>282</v>
      </c>
      <c r="C44" s="114" t="s">
        <v>304</v>
      </c>
      <c r="D44" s="114" t="s">
        <v>452</v>
      </c>
      <c r="E44" s="115" t="s">
        <v>303</v>
      </c>
      <c r="F44" s="115" t="s">
        <v>19</v>
      </c>
      <c r="G44" s="124">
        <v>45748</v>
      </c>
      <c r="H44" s="125">
        <v>45931</v>
      </c>
      <c r="I44" s="111">
        <v>60000</v>
      </c>
      <c r="J44" s="111">
        <v>0</v>
      </c>
      <c r="K44" s="111">
        <f t="shared" ref="K44" si="17">SUM(I44:J44)</f>
        <v>60000</v>
      </c>
      <c r="L44" s="111">
        <f>IF(I44&gt;=Datos!$D$14,(Datos!$D$14*Datos!$C$14),IF(I44&lt;=Datos!$D$14,(I44*Datos!$C$14)))</f>
        <v>1722</v>
      </c>
      <c r="M44" s="112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3486.6756666666661</v>
      </c>
      <c r="N44" s="111">
        <f>IF(I44&gt;=Datos!$D$15,(Datos!$D$15*Datos!$C$15),IF(I44&lt;=Datos!$D$15,(I44*Datos!$C$15)))</f>
        <v>1824</v>
      </c>
      <c r="O44" s="111">
        <v>25</v>
      </c>
      <c r="P44" s="111">
        <f t="shared" ref="P44" si="18">SUM(L44:O44)</f>
        <v>7057.6756666666661</v>
      </c>
      <c r="Q44" s="113">
        <f>+K44-P44</f>
        <v>52942.324333333338</v>
      </c>
    </row>
    <row r="45" spans="1:17" s="85" customFormat="1" ht="36.75" customHeight="1" x14ac:dyDescent="0.2">
      <c r="A45" s="302" t="s">
        <v>483</v>
      </c>
      <c r="B45" s="304"/>
      <c r="C45" s="116">
        <v>3</v>
      </c>
      <c r="D45" s="116"/>
      <c r="E45" s="191"/>
      <c r="F45" s="117"/>
      <c r="G45" s="118"/>
      <c r="H45" s="119"/>
      <c r="I45" s="120">
        <f t="shared" ref="I45:Q45" si="19">SUM(I42:I44)</f>
        <v>255000</v>
      </c>
      <c r="J45" s="120">
        <f t="shared" si="19"/>
        <v>0</v>
      </c>
      <c r="K45" s="120">
        <f t="shared" si="19"/>
        <v>255000</v>
      </c>
      <c r="L45" s="120">
        <f t="shared" si="19"/>
        <v>7318.5</v>
      </c>
      <c r="M45" s="120">
        <f t="shared" si="19"/>
        <v>27311.587</v>
      </c>
      <c r="N45" s="120">
        <f t="shared" si="19"/>
        <v>7752</v>
      </c>
      <c r="O45" s="120">
        <f t="shared" si="19"/>
        <v>75</v>
      </c>
      <c r="P45" s="120">
        <f t="shared" si="19"/>
        <v>42457.087</v>
      </c>
      <c r="Q45" s="120">
        <f t="shared" si="19"/>
        <v>212542.913</v>
      </c>
    </row>
    <row r="46" spans="1:17" s="7" customFormat="1" ht="36.75" customHeight="1" x14ac:dyDescent="0.2">
      <c r="A46" s="302" t="s">
        <v>485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5"/>
    </row>
    <row r="47" spans="1:17" s="7" customFormat="1" ht="38.25" customHeight="1" x14ac:dyDescent="0.2">
      <c r="A47" s="106">
        <v>15</v>
      </c>
      <c r="B47" s="114" t="s">
        <v>676</v>
      </c>
      <c r="C47" s="114" t="s">
        <v>304</v>
      </c>
      <c r="D47" s="114" t="s">
        <v>3</v>
      </c>
      <c r="E47" s="115" t="s">
        <v>303</v>
      </c>
      <c r="F47" s="115" t="s">
        <v>19</v>
      </c>
      <c r="G47" s="124">
        <v>45717</v>
      </c>
      <c r="H47" s="125">
        <v>45901</v>
      </c>
      <c r="I47" s="111">
        <v>70000</v>
      </c>
      <c r="J47" s="111">
        <v>0</v>
      </c>
      <c r="K47" s="111">
        <f t="shared" ref="K47:K50" si="20">SUM(I47:J47)</f>
        <v>70000</v>
      </c>
      <c r="L47" s="111">
        <f>IF(I47&gt;=Datos!$D$14,(Datos!$D$14*Datos!$C$14),IF(I47&lt;=Datos!$D$14,(I47*Datos!$C$14)))</f>
        <v>2009</v>
      </c>
      <c r="M47" s="112">
        <v>5025.38</v>
      </c>
      <c r="N47" s="111">
        <f>IF(I47&gt;=Datos!$D$15,(Datos!$D$15*Datos!$C$15),IF(I47&lt;=Datos!$D$15,(I47*Datos!$C$15)))</f>
        <v>2128</v>
      </c>
      <c r="O47" s="111">
        <v>1740.46</v>
      </c>
      <c r="P47" s="111">
        <f t="shared" ref="P47:P50" si="21">SUM(L47:O47)</f>
        <v>10902.84</v>
      </c>
      <c r="Q47" s="113">
        <f t="shared" ref="Q47:Q50" si="22">+K47-P47</f>
        <v>59097.16</v>
      </c>
    </row>
    <row r="48" spans="1:17" s="7" customFormat="1" ht="38.25" customHeight="1" x14ac:dyDescent="0.2">
      <c r="A48" s="106">
        <v>16</v>
      </c>
      <c r="B48" s="114" t="s">
        <v>878</v>
      </c>
      <c r="C48" s="114" t="s">
        <v>439</v>
      </c>
      <c r="D48" s="114" t="s">
        <v>507</v>
      </c>
      <c r="E48" s="115" t="s">
        <v>303</v>
      </c>
      <c r="F48" s="115" t="s">
        <v>19</v>
      </c>
      <c r="G48" s="124">
        <v>45717</v>
      </c>
      <c r="H48" s="125">
        <v>45901</v>
      </c>
      <c r="I48" s="111">
        <v>45000</v>
      </c>
      <c r="J48" s="111">
        <v>0</v>
      </c>
      <c r="K48" s="111">
        <f t="shared" ref="K48" si="23">SUM(I48:J48)</f>
        <v>45000</v>
      </c>
      <c r="L48" s="111">
        <f>IF(I48&gt;=Datos!$D$14,(Datos!$D$14*Datos!$C$14),IF(I48&lt;=Datos!$D$14,(I48*Datos!$C$14)))</f>
        <v>1291.5</v>
      </c>
      <c r="M48" s="112">
        <v>891.01</v>
      </c>
      <c r="N48" s="111">
        <f>IF(I48&gt;=Datos!$D$15,(Datos!$D$15*Datos!$C$15),IF(I48&lt;=Datos!$D$15,(I48*Datos!$C$15)))</f>
        <v>1368</v>
      </c>
      <c r="O48" s="111">
        <v>7727.41</v>
      </c>
      <c r="P48" s="111">
        <f t="shared" ref="P48" si="24">SUM(L48:O48)</f>
        <v>11277.92</v>
      </c>
      <c r="Q48" s="113">
        <f t="shared" ref="Q48" si="25">+K48-P48</f>
        <v>33722.080000000002</v>
      </c>
    </row>
    <row r="49" spans="1:17" s="7" customFormat="1" ht="38.25" customHeight="1" x14ac:dyDescent="0.2">
      <c r="A49" s="106">
        <v>17</v>
      </c>
      <c r="B49" s="114" t="s">
        <v>929</v>
      </c>
      <c r="C49" s="114" t="s">
        <v>439</v>
      </c>
      <c r="D49" s="114" t="s">
        <v>3</v>
      </c>
      <c r="E49" s="115" t="s">
        <v>303</v>
      </c>
      <c r="F49" s="115" t="s">
        <v>301</v>
      </c>
      <c r="G49" s="124">
        <v>45748</v>
      </c>
      <c r="H49" s="125">
        <v>45931</v>
      </c>
      <c r="I49" s="111">
        <v>60000</v>
      </c>
      <c r="J49" s="111">
        <v>0</v>
      </c>
      <c r="K49" s="111">
        <f t="shared" ref="K49" si="26">SUM(I49:J49)</f>
        <v>60000</v>
      </c>
      <c r="L49" s="111">
        <f>IF(I49&gt;=Datos!$D$14,(Datos!$D$14*Datos!$C$14),IF(I49&lt;=Datos!$D$14,(I49*Datos!$C$14)))</f>
        <v>1722</v>
      </c>
      <c r="M49" s="112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3486.6756666666661</v>
      </c>
      <c r="N49" s="111">
        <f>IF(I49&gt;=Datos!$D$15,(Datos!$D$15*Datos!$C$15),IF(I49&lt;=Datos!$D$15,(I49*Datos!$C$15)))</f>
        <v>1824</v>
      </c>
      <c r="O49" s="111">
        <v>25</v>
      </c>
      <c r="P49" s="111">
        <f t="shared" ref="P49" si="27">SUM(L49:O49)</f>
        <v>7057.6756666666661</v>
      </c>
      <c r="Q49" s="113">
        <f t="shared" ref="Q49" si="28">+K49-P49</f>
        <v>52942.324333333338</v>
      </c>
    </row>
    <row r="50" spans="1:17" s="7" customFormat="1" ht="38.25" customHeight="1" x14ac:dyDescent="0.2">
      <c r="A50" s="106">
        <v>18</v>
      </c>
      <c r="B50" s="114" t="s">
        <v>280</v>
      </c>
      <c r="C50" s="114" t="s">
        <v>439</v>
      </c>
      <c r="D50" s="114" t="s">
        <v>448</v>
      </c>
      <c r="E50" s="115" t="s">
        <v>303</v>
      </c>
      <c r="F50" s="115" t="s">
        <v>19</v>
      </c>
      <c r="G50" s="124">
        <v>45717</v>
      </c>
      <c r="H50" s="125">
        <v>45901</v>
      </c>
      <c r="I50" s="111">
        <v>145000</v>
      </c>
      <c r="J50" s="111">
        <v>0</v>
      </c>
      <c r="K50" s="111">
        <f t="shared" si="20"/>
        <v>145000</v>
      </c>
      <c r="L50" s="111">
        <f>IF(I50&gt;=Datos!$D$14,(Datos!$D$14*Datos!$C$14),IF(I50&lt;=Datos!$D$14,(I50*Datos!$C$14)))</f>
        <v>4161.5</v>
      </c>
      <c r="M50" s="112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22690.485666666667</v>
      </c>
      <c r="N50" s="111">
        <f>IF(I50&gt;=Datos!$D$15,(Datos!$D$15*Datos!$C$15),IF(I50&lt;=Datos!$D$15,(I50*Datos!$C$15)))</f>
        <v>4408</v>
      </c>
      <c r="O50" s="111">
        <v>25</v>
      </c>
      <c r="P50" s="111">
        <f t="shared" si="21"/>
        <v>31284.985666666667</v>
      </c>
      <c r="Q50" s="113">
        <f t="shared" si="22"/>
        <v>113715.01433333333</v>
      </c>
    </row>
    <row r="51" spans="1:17" s="7" customFormat="1" ht="38.25" customHeight="1" x14ac:dyDescent="0.2">
      <c r="A51" s="106">
        <v>19</v>
      </c>
      <c r="B51" s="122" t="s">
        <v>279</v>
      </c>
      <c r="C51" s="122" t="s">
        <v>305</v>
      </c>
      <c r="D51" s="122" t="s">
        <v>3</v>
      </c>
      <c r="E51" s="108" t="s">
        <v>303</v>
      </c>
      <c r="F51" s="108" t="s">
        <v>19</v>
      </c>
      <c r="G51" s="109">
        <v>45722</v>
      </c>
      <c r="H51" s="123">
        <v>45906</v>
      </c>
      <c r="I51" s="111">
        <v>65000</v>
      </c>
      <c r="J51" s="111">
        <v>0</v>
      </c>
      <c r="K51" s="111">
        <f t="shared" ref="K51" si="29">SUM(I51:J51)</f>
        <v>65000</v>
      </c>
      <c r="L51" s="111">
        <f>IF(I51&gt;=Datos!$D$14,(Datos!$D$14*Datos!$C$14),IF(I51&lt;=Datos!$D$14,(I51*Datos!$C$14)))</f>
        <v>1865.5</v>
      </c>
      <c r="M51" s="112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4427.5756666666657</v>
      </c>
      <c r="N51" s="111">
        <f>IF(I51&gt;=Datos!$D$15,(Datos!$D$15*Datos!$C$15),IF(I51&lt;=Datos!$D$15,(I51*Datos!$C$15)))</f>
        <v>1976</v>
      </c>
      <c r="O51" s="111">
        <v>25</v>
      </c>
      <c r="P51" s="111">
        <f t="shared" ref="P51" si="30">SUM(L51:O51)</f>
        <v>8294.0756666666657</v>
      </c>
      <c r="Q51" s="113">
        <f t="shared" ref="Q51" si="31">+K51-P51</f>
        <v>56705.924333333336</v>
      </c>
    </row>
    <row r="52" spans="1:17" s="85" customFormat="1" ht="36.75" customHeight="1" x14ac:dyDescent="0.2">
      <c r="A52" s="302" t="s">
        <v>483</v>
      </c>
      <c r="B52" s="304"/>
      <c r="C52" s="116">
        <v>5</v>
      </c>
      <c r="D52" s="116"/>
      <c r="E52" s="191"/>
      <c r="F52" s="117"/>
      <c r="G52" s="118"/>
      <c r="H52" s="119"/>
      <c r="I52" s="120">
        <f t="shared" ref="I52:Q52" si="32">SUM(I47:I51)</f>
        <v>385000</v>
      </c>
      <c r="J52" s="120">
        <f t="shared" si="32"/>
        <v>0</v>
      </c>
      <c r="K52" s="120">
        <f t="shared" si="32"/>
        <v>385000</v>
      </c>
      <c r="L52" s="120">
        <f t="shared" si="32"/>
        <v>11049.5</v>
      </c>
      <c r="M52" s="120">
        <f t="shared" si="32"/>
        <v>36521.127</v>
      </c>
      <c r="N52" s="120">
        <f t="shared" si="32"/>
        <v>11704</v>
      </c>
      <c r="O52" s="120">
        <f t="shared" si="32"/>
        <v>9542.869999999999</v>
      </c>
      <c r="P52" s="120">
        <f t="shared" si="32"/>
        <v>68817.497000000003</v>
      </c>
      <c r="Q52" s="120">
        <f t="shared" si="32"/>
        <v>316182.50300000003</v>
      </c>
    </row>
    <row r="53" spans="1:17" s="7" customFormat="1" ht="36.75" customHeight="1" x14ac:dyDescent="0.2">
      <c r="A53" s="302" t="s">
        <v>851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5"/>
    </row>
    <row r="54" spans="1:17" s="7" customFormat="1" ht="38.25" customHeight="1" x14ac:dyDescent="0.2">
      <c r="A54" s="106">
        <v>20</v>
      </c>
      <c r="B54" s="122" t="s">
        <v>754</v>
      </c>
      <c r="C54" s="122" t="s">
        <v>439</v>
      </c>
      <c r="D54" s="122" t="s">
        <v>3</v>
      </c>
      <c r="E54" s="108" t="s">
        <v>303</v>
      </c>
      <c r="F54" s="108" t="s">
        <v>19</v>
      </c>
      <c r="G54" s="109">
        <v>45778</v>
      </c>
      <c r="H54" s="123">
        <v>45962</v>
      </c>
      <c r="I54" s="111">
        <v>65000</v>
      </c>
      <c r="J54" s="111">
        <v>0</v>
      </c>
      <c r="K54" s="111">
        <f t="shared" ref="K54:K56" si="33">SUM(I54:J54)</f>
        <v>65000</v>
      </c>
      <c r="L54" s="111">
        <f>IF(I54&gt;=Datos!$D$14,(Datos!$D$14*Datos!$C$14),IF(I54&lt;=Datos!$D$14,(I54*Datos!$C$14)))</f>
        <v>1865.5</v>
      </c>
      <c r="M54" s="112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4427.5756666666657</v>
      </c>
      <c r="N54" s="111">
        <f>IF(I54&gt;=Datos!$D$15,(Datos!$D$15*Datos!$C$15),IF(I54&lt;=Datos!$D$15,(I54*Datos!$C$15)))</f>
        <v>1976</v>
      </c>
      <c r="O54" s="111">
        <v>2025</v>
      </c>
      <c r="P54" s="111">
        <f>SUM(L54:O54)</f>
        <v>10294.075666666666</v>
      </c>
      <c r="Q54" s="113">
        <f>+K54-P54</f>
        <v>54705.924333333336</v>
      </c>
    </row>
    <row r="55" spans="1:17" s="7" customFormat="1" ht="38.25" customHeight="1" x14ac:dyDescent="0.2">
      <c r="A55" s="106">
        <v>21</v>
      </c>
      <c r="B55" s="122" t="s">
        <v>503</v>
      </c>
      <c r="C55" s="122" t="s">
        <v>439</v>
      </c>
      <c r="D55" s="122" t="s">
        <v>3</v>
      </c>
      <c r="E55" s="108" t="s">
        <v>303</v>
      </c>
      <c r="F55" s="108" t="s">
        <v>19</v>
      </c>
      <c r="G55" s="109">
        <v>45717</v>
      </c>
      <c r="H55" s="123">
        <v>45901</v>
      </c>
      <c r="I55" s="111">
        <v>65000</v>
      </c>
      <c r="J55" s="111">
        <v>0</v>
      </c>
      <c r="K55" s="110">
        <f t="shared" ref="K55" si="34">SUM(I55:J55)</f>
        <v>65000</v>
      </c>
      <c r="L55" s="111">
        <f>IF(I55&gt;=Datos!$D$14,(Datos!$D$14*Datos!$C$14),IF(I55&lt;=Datos!$D$14,(I55*Datos!$C$14)))</f>
        <v>1865.5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4427.5756666666657</v>
      </c>
      <c r="N55" s="111">
        <f>IF(I55&gt;=Datos!$D$15,(Datos!$D$15*Datos!$C$15),IF(I55&lt;=Datos!$D$15,(I55*Datos!$C$15)))</f>
        <v>1976</v>
      </c>
      <c r="O55" s="111">
        <v>10661.47</v>
      </c>
      <c r="P55" s="111">
        <f t="shared" ref="P55" si="35">SUM(L55:O55)</f>
        <v>18930.545666666665</v>
      </c>
      <c r="Q55" s="113">
        <f t="shared" ref="Q55" si="36">+K55-P55</f>
        <v>46069.454333333335</v>
      </c>
    </row>
    <row r="56" spans="1:17" s="7" customFormat="1" ht="40.5" customHeight="1" x14ac:dyDescent="0.2">
      <c r="A56" s="106">
        <v>22</v>
      </c>
      <c r="B56" s="122" t="s">
        <v>349</v>
      </c>
      <c r="C56" s="122" t="s">
        <v>439</v>
      </c>
      <c r="D56" s="122" t="s">
        <v>508</v>
      </c>
      <c r="E56" s="108" t="s">
        <v>303</v>
      </c>
      <c r="F56" s="108" t="s">
        <v>19</v>
      </c>
      <c r="G56" s="109">
        <v>45717</v>
      </c>
      <c r="H56" s="123">
        <v>45901</v>
      </c>
      <c r="I56" s="111">
        <v>120000</v>
      </c>
      <c r="J56" s="111">
        <v>0</v>
      </c>
      <c r="K56" s="111">
        <f t="shared" si="33"/>
        <v>120000</v>
      </c>
      <c r="L56" s="111">
        <f>IF(I56&gt;=Datos!$D$14,(Datos!$D$14*Datos!$C$14),IF(I56&lt;=Datos!$D$14,(I56*Datos!$C$14)))</f>
        <v>3444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16809.860666666667</v>
      </c>
      <c r="N56" s="111">
        <f>IF(I56&gt;=Datos!$D$15,(Datos!$D$15*Datos!$C$15),IF(I56&lt;=Datos!$D$15,(I56*Datos!$C$15)))</f>
        <v>3648</v>
      </c>
      <c r="O56" s="111">
        <v>60025</v>
      </c>
      <c r="P56" s="111">
        <f>SUM(L56:O56)</f>
        <v>83926.860666666675</v>
      </c>
      <c r="Q56" s="113">
        <f>+K56-P56</f>
        <v>36073.139333333325</v>
      </c>
    </row>
    <row r="57" spans="1:17" s="85" customFormat="1" ht="36.75" customHeight="1" x14ac:dyDescent="0.2">
      <c r="A57" s="302" t="s">
        <v>483</v>
      </c>
      <c r="B57" s="304"/>
      <c r="C57" s="116">
        <v>3</v>
      </c>
      <c r="D57" s="306"/>
      <c r="E57" s="306"/>
      <c r="F57" s="306"/>
      <c r="G57" s="306"/>
      <c r="H57" s="307"/>
      <c r="I57" s="121">
        <f t="shared" ref="I57:Q57" si="37">SUM(I54:I56)</f>
        <v>250000</v>
      </c>
      <c r="J57" s="121">
        <f t="shared" si="37"/>
        <v>0</v>
      </c>
      <c r="K57" s="121">
        <f t="shared" si="37"/>
        <v>250000</v>
      </c>
      <c r="L57" s="121">
        <f t="shared" si="37"/>
        <v>7175</v>
      </c>
      <c r="M57" s="121">
        <f t="shared" si="37"/>
        <v>25665.011999999999</v>
      </c>
      <c r="N57" s="121">
        <f t="shared" si="37"/>
        <v>7600</v>
      </c>
      <c r="O57" s="121">
        <f t="shared" si="37"/>
        <v>72711.47</v>
      </c>
      <c r="P57" s="121">
        <f t="shared" si="37"/>
        <v>113151.482</v>
      </c>
      <c r="Q57" s="121">
        <f t="shared" si="37"/>
        <v>136848.51799999998</v>
      </c>
    </row>
    <row r="58" spans="1:17" s="7" customFormat="1" ht="36.75" customHeight="1" x14ac:dyDescent="0.2">
      <c r="A58" s="302" t="s">
        <v>880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5"/>
    </row>
    <row r="59" spans="1:17" s="7" customFormat="1" ht="38.25" customHeight="1" x14ac:dyDescent="0.2">
      <c r="A59" s="106">
        <v>23</v>
      </c>
      <c r="B59" s="134" t="s">
        <v>879</v>
      </c>
      <c r="C59" s="134" t="s">
        <v>439</v>
      </c>
      <c r="D59" s="134" t="s">
        <v>664</v>
      </c>
      <c r="E59" s="115" t="s">
        <v>303</v>
      </c>
      <c r="F59" s="115" t="s">
        <v>301</v>
      </c>
      <c r="G59" s="124">
        <v>45717</v>
      </c>
      <c r="H59" s="125">
        <v>45901</v>
      </c>
      <c r="I59" s="111">
        <v>120000</v>
      </c>
      <c r="J59" s="111">
        <v>0</v>
      </c>
      <c r="K59" s="111">
        <f>SUM(I59:J59)</f>
        <v>120000</v>
      </c>
      <c r="L59" s="111">
        <f>IF(I59&gt;=Datos!$D$14,(Datos!$D$14*Datos!$C$14),IF(I59&lt;=Datos!$D$14,(I59*Datos!$C$14)))</f>
        <v>3444</v>
      </c>
      <c r="M59" s="112">
        <v>16381</v>
      </c>
      <c r="N59" s="111">
        <f>IF(I59&gt;=Datos!$D$15,(Datos!$D$15*Datos!$C$15),IF(I59&lt;=Datos!$D$15,(I59*Datos!$C$15)))</f>
        <v>3648</v>
      </c>
      <c r="O59" s="111">
        <v>11740.46</v>
      </c>
      <c r="P59" s="111">
        <f>+L59+M59+N59+O59</f>
        <v>35213.46</v>
      </c>
      <c r="Q59" s="113">
        <f>+I59-P59</f>
        <v>84786.540000000008</v>
      </c>
    </row>
    <row r="60" spans="1:17" s="85" customFormat="1" ht="36.75" customHeight="1" x14ac:dyDescent="0.2">
      <c r="A60" s="302" t="s">
        <v>483</v>
      </c>
      <c r="B60" s="304"/>
      <c r="C60" s="116">
        <v>1</v>
      </c>
      <c r="D60" s="306"/>
      <c r="E60" s="306"/>
      <c r="F60" s="306"/>
      <c r="G60" s="306"/>
      <c r="H60" s="307"/>
      <c r="I60" s="186">
        <f>SUM(I59)</f>
        <v>120000</v>
      </c>
      <c r="J60" s="186">
        <f t="shared" ref="J60:Q60" si="38">SUM(J59)</f>
        <v>0</v>
      </c>
      <c r="K60" s="186">
        <f t="shared" si="38"/>
        <v>120000</v>
      </c>
      <c r="L60" s="186">
        <f t="shared" si="38"/>
        <v>3444</v>
      </c>
      <c r="M60" s="186">
        <f t="shared" si="38"/>
        <v>16381</v>
      </c>
      <c r="N60" s="186">
        <f t="shared" si="38"/>
        <v>3648</v>
      </c>
      <c r="O60" s="186">
        <f t="shared" si="38"/>
        <v>11740.46</v>
      </c>
      <c r="P60" s="186">
        <f t="shared" si="38"/>
        <v>35213.46</v>
      </c>
      <c r="Q60" s="186">
        <f t="shared" si="38"/>
        <v>84786.540000000008</v>
      </c>
    </row>
    <row r="61" spans="1:17" s="7" customFormat="1" ht="36.75" customHeight="1" x14ac:dyDescent="0.2">
      <c r="A61" s="302" t="s">
        <v>675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5"/>
    </row>
    <row r="62" spans="1:17" s="7" customFormat="1" ht="38.25" customHeight="1" x14ac:dyDescent="0.2">
      <c r="A62" s="106">
        <v>24</v>
      </c>
      <c r="B62" s="122" t="s">
        <v>755</v>
      </c>
      <c r="C62" s="122" t="s">
        <v>439</v>
      </c>
      <c r="D62" s="122" t="s">
        <v>677</v>
      </c>
      <c r="E62" s="108" t="s">
        <v>303</v>
      </c>
      <c r="F62" s="108" t="s">
        <v>19</v>
      </c>
      <c r="G62" s="109">
        <v>45778</v>
      </c>
      <c r="H62" s="123">
        <v>45962</v>
      </c>
      <c r="I62" s="111">
        <v>60000</v>
      </c>
      <c r="J62" s="111">
        <v>0</v>
      </c>
      <c r="K62" s="111">
        <f t="shared" ref="K62" si="39">SUM(I62:J62)</f>
        <v>60000</v>
      </c>
      <c r="L62" s="111">
        <f>IF(I62&gt;=Datos!$D$14,(Datos!$D$14*Datos!$C$14),IF(I62&lt;=Datos!$D$14,(I62*Datos!$C$14)))</f>
        <v>1722</v>
      </c>
      <c r="M62" s="112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3486.6756666666661</v>
      </c>
      <c r="N62" s="111">
        <f>IF(I62&gt;=Datos!$D$15,(Datos!$D$15*Datos!$C$15),IF(I62&lt;=Datos!$D$15,(I62*Datos!$C$15)))</f>
        <v>1824</v>
      </c>
      <c r="O62" s="111">
        <v>2769.06</v>
      </c>
      <c r="P62" s="111">
        <f>SUM(L62:O62)</f>
        <v>9801.7356666666656</v>
      </c>
      <c r="Q62" s="113">
        <f>+K62-P62</f>
        <v>50198.264333333333</v>
      </c>
    </row>
    <row r="63" spans="1:17" s="7" customFormat="1" ht="38.25" customHeight="1" x14ac:dyDescent="0.2">
      <c r="A63" s="106">
        <v>25</v>
      </c>
      <c r="B63" s="122" t="s">
        <v>930</v>
      </c>
      <c r="C63" s="122" t="s">
        <v>439</v>
      </c>
      <c r="D63" s="122" t="s">
        <v>3</v>
      </c>
      <c r="E63" s="108" t="s">
        <v>303</v>
      </c>
      <c r="F63" s="108" t="s">
        <v>19</v>
      </c>
      <c r="G63" s="109">
        <v>45748</v>
      </c>
      <c r="H63" s="123">
        <v>45931</v>
      </c>
      <c r="I63" s="111">
        <v>60000</v>
      </c>
      <c r="J63" s="111">
        <v>0</v>
      </c>
      <c r="K63" s="111">
        <f t="shared" ref="K63" si="40">SUM(I63:J63)</f>
        <v>60000</v>
      </c>
      <c r="L63" s="111">
        <f>IF(I63&gt;=Datos!$D$14,(Datos!$D$14*Datos!$C$14),IF(I63&lt;=Datos!$D$14,(I63*Datos!$C$14)))</f>
        <v>1722</v>
      </c>
      <c r="M63" s="112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3486.6756666666661</v>
      </c>
      <c r="N63" s="111">
        <f>IF(I63&gt;=Datos!$D$15,(Datos!$D$15*Datos!$C$15),IF(I63&lt;=Datos!$D$15,(I63*Datos!$C$15)))</f>
        <v>1824</v>
      </c>
      <c r="O63" s="111">
        <v>25</v>
      </c>
      <c r="P63" s="111">
        <f>SUM(L63:O63)</f>
        <v>7057.6756666666661</v>
      </c>
      <c r="Q63" s="113">
        <f>+K63-P63</f>
        <v>52942.324333333338</v>
      </c>
    </row>
    <row r="64" spans="1:17" s="7" customFormat="1" ht="38.25" customHeight="1" x14ac:dyDescent="0.2">
      <c r="A64" s="106">
        <v>26</v>
      </c>
      <c r="B64" s="122" t="s">
        <v>286</v>
      </c>
      <c r="C64" s="122" t="s">
        <v>439</v>
      </c>
      <c r="D64" s="122" t="s">
        <v>509</v>
      </c>
      <c r="E64" s="108" t="s">
        <v>303</v>
      </c>
      <c r="F64" s="108" t="s">
        <v>19</v>
      </c>
      <c r="G64" s="109">
        <v>45689</v>
      </c>
      <c r="H64" s="123">
        <v>45870</v>
      </c>
      <c r="I64" s="111">
        <v>120000</v>
      </c>
      <c r="J64" s="111">
        <v>0</v>
      </c>
      <c r="K64" s="111">
        <f t="shared" ref="K64" si="41">SUM(I64:J64)</f>
        <v>120000</v>
      </c>
      <c r="L64" s="111">
        <f>IF(I64&gt;=Datos!$D$14,(Datos!$D$14*Datos!$C$14),IF(I64&lt;=Datos!$D$14,(I64*Datos!$C$14)))</f>
        <v>3444</v>
      </c>
      <c r="M64" s="112">
        <v>16381</v>
      </c>
      <c r="N64" s="111">
        <f>IF(I64&gt;=Datos!$D$15,(Datos!$D$15*Datos!$C$15),IF(I64&lt;=Datos!$D$15,(I64*Datos!$C$15)))</f>
        <v>3648</v>
      </c>
      <c r="O64" s="111">
        <v>1740.46</v>
      </c>
      <c r="P64" s="111">
        <f>SUM(L64:O64)</f>
        <v>25213.46</v>
      </c>
      <c r="Q64" s="113">
        <f>+K64-P64</f>
        <v>94786.540000000008</v>
      </c>
    </row>
    <row r="65" spans="1:17" s="85" customFormat="1" ht="36.75" customHeight="1" x14ac:dyDescent="0.2">
      <c r="A65" s="302" t="s">
        <v>483</v>
      </c>
      <c r="B65" s="304"/>
      <c r="C65" s="116">
        <v>3</v>
      </c>
      <c r="D65" s="306"/>
      <c r="E65" s="306"/>
      <c r="F65" s="306"/>
      <c r="G65" s="306"/>
      <c r="H65" s="307"/>
      <c r="I65" s="121">
        <f t="shared" ref="I65:Q65" si="42">SUM(I62:I64)</f>
        <v>240000</v>
      </c>
      <c r="J65" s="121">
        <f t="shared" si="42"/>
        <v>0</v>
      </c>
      <c r="K65" s="121">
        <f t="shared" si="42"/>
        <v>240000</v>
      </c>
      <c r="L65" s="121">
        <f t="shared" si="42"/>
        <v>6888</v>
      </c>
      <c r="M65" s="121">
        <f t="shared" si="42"/>
        <v>23354.351333333332</v>
      </c>
      <c r="N65" s="121">
        <f t="shared" si="42"/>
        <v>7296</v>
      </c>
      <c r="O65" s="121">
        <f t="shared" si="42"/>
        <v>4534.5200000000004</v>
      </c>
      <c r="P65" s="121">
        <f t="shared" si="42"/>
        <v>42072.871333333329</v>
      </c>
      <c r="Q65" s="121">
        <f t="shared" si="42"/>
        <v>197927.12866666669</v>
      </c>
    </row>
    <row r="66" spans="1:17" s="7" customFormat="1" ht="36.75" customHeight="1" x14ac:dyDescent="0.2">
      <c r="A66" s="302" t="s">
        <v>504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 t="e">
        <f>SUM(#REF!)</f>
        <v>#REF!</v>
      </c>
      <c r="Q66" s="305" t="e">
        <f>SUM(#REF!)</f>
        <v>#REF!</v>
      </c>
    </row>
    <row r="67" spans="1:17" s="7" customFormat="1" ht="38.25" customHeight="1" x14ac:dyDescent="0.2">
      <c r="A67" s="106">
        <v>27</v>
      </c>
      <c r="B67" s="122" t="s">
        <v>309</v>
      </c>
      <c r="C67" s="122" t="s">
        <v>439</v>
      </c>
      <c r="D67" s="122" t="s">
        <v>447</v>
      </c>
      <c r="E67" s="108" t="s">
        <v>303</v>
      </c>
      <c r="F67" s="108" t="s">
        <v>301</v>
      </c>
      <c r="G67" s="109">
        <v>45839</v>
      </c>
      <c r="H67" s="123">
        <v>46023</v>
      </c>
      <c r="I67" s="111">
        <v>45000</v>
      </c>
      <c r="J67" s="111">
        <v>0</v>
      </c>
      <c r="K67" s="111">
        <f t="shared" ref="K67:K69" si="43">SUM(I67:J67)</f>
        <v>45000</v>
      </c>
      <c r="L67" s="111">
        <f>IF(I67&gt;=Datos!$D$14,(Datos!$D$14*Datos!$C$14),IF(I67&lt;=Datos!$D$14,(I67*Datos!$C$14)))</f>
        <v>1291.5</v>
      </c>
      <c r="M67" s="112">
        <f>IF((I67-L67-N67)&lt;=Datos!$G$7,"0",IF((I67-L67-N67)&lt;=Datos!$G$8,((I67-L67-N67)-Datos!$F$8)*Datos!$I$6,IF((I67-L67-N67)&lt;=Datos!$G$9,Datos!$I$8+((I67-L67-N67)-Datos!$F$9)*Datos!$J$6,IF((I67-L67-N67)&gt;=Datos!$F$10,(Datos!$I$8+Datos!$J$8)+((I67-L67-N67)-Datos!$F$10)*Datos!$K$6))))</f>
        <v>1148.3234999999997</v>
      </c>
      <c r="N67" s="111">
        <f>IF(I67&gt;=Datos!$D$15,(Datos!$D$15*Datos!$C$15),IF(I67&lt;=Datos!$D$15,(I67*Datos!$C$15)))</f>
        <v>1368</v>
      </c>
      <c r="O67" s="111">
        <v>25</v>
      </c>
      <c r="P67" s="111">
        <f>SUM(L67:O67)</f>
        <v>3832.8234999999995</v>
      </c>
      <c r="Q67" s="113">
        <f t="shared" ref="Q67:Q69" si="44">+K67-P67</f>
        <v>41167.176500000001</v>
      </c>
    </row>
    <row r="68" spans="1:17" s="7" customFormat="1" ht="38.25" customHeight="1" x14ac:dyDescent="0.2">
      <c r="A68" s="106">
        <v>28</v>
      </c>
      <c r="B68" s="122" t="s">
        <v>523</v>
      </c>
      <c r="C68" s="122" t="s">
        <v>439</v>
      </c>
      <c r="D68" s="122" t="s">
        <v>526</v>
      </c>
      <c r="E68" s="108" t="s">
        <v>303</v>
      </c>
      <c r="F68" s="108" t="s">
        <v>301</v>
      </c>
      <c r="G68" s="109">
        <v>45839</v>
      </c>
      <c r="H68" s="123">
        <v>46023</v>
      </c>
      <c r="I68" s="111">
        <v>70000</v>
      </c>
      <c r="J68" s="111">
        <v>0</v>
      </c>
      <c r="K68" s="111">
        <f t="shared" ref="K68" si="45">SUM(I68:J68)</f>
        <v>70000</v>
      </c>
      <c r="L68" s="111">
        <f>IF(I68&gt;=Datos!$D$14,(Datos!$D$14*Datos!$C$14),IF(I68&lt;=Datos!$D$14,(I68*Datos!$C$14)))</f>
        <v>2009</v>
      </c>
      <c r="M68" s="112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5368.4756666666663</v>
      </c>
      <c r="N68" s="111">
        <f>IF(I68&gt;=Datos!$D$15,(Datos!$D$15*Datos!$C$15),IF(I68&lt;=Datos!$D$15,(I68*Datos!$C$15)))</f>
        <v>2128</v>
      </c>
      <c r="O68" s="111">
        <v>25</v>
      </c>
      <c r="P68" s="111">
        <f>SUM(L68:O68)</f>
        <v>9530.4756666666653</v>
      </c>
      <c r="Q68" s="113">
        <f t="shared" si="44"/>
        <v>60469.524333333335</v>
      </c>
    </row>
    <row r="69" spans="1:17" s="7" customFormat="1" ht="38.25" customHeight="1" x14ac:dyDescent="0.2">
      <c r="A69" s="106">
        <v>29</v>
      </c>
      <c r="B69" s="114" t="s">
        <v>384</v>
      </c>
      <c r="C69" s="122" t="s">
        <v>439</v>
      </c>
      <c r="D69" s="122" t="s">
        <v>447</v>
      </c>
      <c r="E69" s="108" t="s">
        <v>303</v>
      </c>
      <c r="F69" s="108" t="s">
        <v>301</v>
      </c>
      <c r="G69" s="109">
        <v>45809</v>
      </c>
      <c r="H69" s="109">
        <v>45992</v>
      </c>
      <c r="I69" s="111">
        <v>45000</v>
      </c>
      <c r="J69" s="111">
        <v>0</v>
      </c>
      <c r="K69" s="111">
        <f t="shared" si="43"/>
        <v>45000</v>
      </c>
      <c r="L69" s="111">
        <f>IF(I69&gt;=Datos!$D$14,(Datos!$D$14*Datos!$C$14),IF(I69&lt;=Datos!$D$14,(I69*Datos!$C$14)))</f>
        <v>1291.5</v>
      </c>
      <c r="M69" s="112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1148.3234999999997</v>
      </c>
      <c r="N69" s="111">
        <f>IF(I69&gt;=Datos!$D$15,(Datos!$D$15*Datos!$C$15),IF(I69&lt;=Datos!$D$15,(I69*Datos!$C$15)))</f>
        <v>1368</v>
      </c>
      <c r="O69" s="111">
        <v>25</v>
      </c>
      <c r="P69" s="111">
        <f t="shared" ref="P69" si="46">SUM(L69:O69)</f>
        <v>3832.8234999999995</v>
      </c>
      <c r="Q69" s="113">
        <f t="shared" si="44"/>
        <v>41167.176500000001</v>
      </c>
    </row>
    <row r="70" spans="1:17" s="85" customFormat="1" ht="36.75" customHeight="1" x14ac:dyDescent="0.2">
      <c r="A70" s="302" t="s">
        <v>483</v>
      </c>
      <c r="B70" s="304"/>
      <c r="C70" s="116">
        <v>3</v>
      </c>
      <c r="D70" s="116"/>
      <c r="E70" s="191"/>
      <c r="F70" s="117"/>
      <c r="G70" s="118"/>
      <c r="H70" s="119"/>
      <c r="I70" s="120">
        <f t="shared" ref="I70:Q70" si="47">SUM(I67:I69)</f>
        <v>160000</v>
      </c>
      <c r="J70" s="120">
        <f t="shared" si="47"/>
        <v>0</v>
      </c>
      <c r="K70" s="120">
        <f t="shared" si="47"/>
        <v>160000</v>
      </c>
      <c r="L70" s="120">
        <f t="shared" si="47"/>
        <v>4592</v>
      </c>
      <c r="M70" s="120">
        <f t="shared" si="47"/>
        <v>7665.1226666666653</v>
      </c>
      <c r="N70" s="120">
        <f t="shared" si="47"/>
        <v>4864</v>
      </c>
      <c r="O70" s="120">
        <f t="shared" si="47"/>
        <v>75</v>
      </c>
      <c r="P70" s="120">
        <f t="shared" si="47"/>
        <v>17196.122666666663</v>
      </c>
      <c r="Q70" s="120">
        <f t="shared" si="47"/>
        <v>142803.87733333334</v>
      </c>
    </row>
    <row r="71" spans="1:17" s="7" customFormat="1" ht="36.75" customHeight="1" x14ac:dyDescent="0.2">
      <c r="A71" s="302" t="s">
        <v>678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5"/>
    </row>
    <row r="72" spans="1:17" s="7" customFormat="1" ht="38.25" customHeight="1" x14ac:dyDescent="0.2">
      <c r="A72" s="106">
        <v>30</v>
      </c>
      <c r="B72" s="122" t="s">
        <v>679</v>
      </c>
      <c r="C72" s="122" t="s">
        <v>439</v>
      </c>
      <c r="D72" s="122" t="s">
        <v>664</v>
      </c>
      <c r="E72" s="108" t="s">
        <v>303</v>
      </c>
      <c r="F72" s="108" t="s">
        <v>19</v>
      </c>
      <c r="G72" s="109">
        <v>45689</v>
      </c>
      <c r="H72" s="123">
        <v>45870</v>
      </c>
      <c r="I72" s="111">
        <v>105000</v>
      </c>
      <c r="J72" s="111">
        <v>0</v>
      </c>
      <c r="K72" s="111">
        <f>SUM(I72:J72)</f>
        <v>105000</v>
      </c>
      <c r="L72" s="111">
        <f>IF(I72&gt;=Datos!$D$14,(Datos!$D$14*Datos!$C$14),IF(I72&lt;=Datos!$D$14,(I72*Datos!$C$14)))</f>
        <v>3013.5</v>
      </c>
      <c r="M72" s="112">
        <v>0</v>
      </c>
      <c r="N72" s="111">
        <f>IF(I72&gt;=Datos!$D$15,(Datos!$D$15*Datos!$C$15),IF(I72&lt;=Datos!$D$15,(I72*Datos!$C$15)))</f>
        <v>3192</v>
      </c>
      <c r="O72" s="111">
        <v>25</v>
      </c>
      <c r="P72" s="111">
        <f>+L72+M72+N72+O72</f>
        <v>6230.5</v>
      </c>
      <c r="Q72" s="113">
        <f>+I72-P72</f>
        <v>98769.5</v>
      </c>
    </row>
    <row r="73" spans="1:17" s="7" customFormat="1" ht="38.25" customHeight="1" x14ac:dyDescent="0.2">
      <c r="A73" s="106">
        <v>31</v>
      </c>
      <c r="B73" s="122" t="s">
        <v>931</v>
      </c>
      <c r="C73" s="122" t="s">
        <v>304</v>
      </c>
      <c r="D73" s="122" t="s">
        <v>933</v>
      </c>
      <c r="E73" s="108" t="s">
        <v>303</v>
      </c>
      <c r="F73" s="108" t="s">
        <v>301</v>
      </c>
      <c r="G73" s="109">
        <v>45748</v>
      </c>
      <c r="H73" s="123">
        <v>45931</v>
      </c>
      <c r="I73" s="111">
        <v>35000</v>
      </c>
      <c r="J73" s="111">
        <v>0</v>
      </c>
      <c r="K73" s="111">
        <f t="shared" ref="K73:K74" si="48">SUM(I73:J73)</f>
        <v>35000</v>
      </c>
      <c r="L73" s="111">
        <f>IF(I73&gt;=Datos!$D$14,(Datos!$D$14*Datos!$C$14),IF(I73&lt;=Datos!$D$14,(I73*Datos!$C$14)))</f>
        <v>1004.5</v>
      </c>
      <c r="M73" s="112" t="str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0</v>
      </c>
      <c r="N73" s="111">
        <f>IF(I73&gt;=Datos!$D$15,(Datos!$D$15*Datos!$C$15),IF(I73&lt;=Datos!$D$15,(I73*Datos!$C$15)))</f>
        <v>1064</v>
      </c>
      <c r="O73" s="111">
        <v>25</v>
      </c>
      <c r="P73" s="111">
        <f t="shared" ref="P73:P74" si="49">+L73+M73+N73+O73</f>
        <v>2093.5</v>
      </c>
      <c r="Q73" s="113">
        <f t="shared" ref="Q73:Q74" si="50">+I73-P73</f>
        <v>32906.5</v>
      </c>
    </row>
    <row r="74" spans="1:17" s="7" customFormat="1" ht="38.25" customHeight="1" x14ac:dyDescent="0.2">
      <c r="A74" s="106">
        <v>32</v>
      </c>
      <c r="B74" s="114" t="s">
        <v>932</v>
      </c>
      <c r="C74" s="122" t="s">
        <v>354</v>
      </c>
      <c r="D74" s="122" t="s">
        <v>933</v>
      </c>
      <c r="E74" s="108" t="s">
        <v>303</v>
      </c>
      <c r="F74" s="108" t="s">
        <v>301</v>
      </c>
      <c r="G74" s="109">
        <v>45748</v>
      </c>
      <c r="H74" s="109">
        <v>45931</v>
      </c>
      <c r="I74" s="111">
        <v>45000</v>
      </c>
      <c r="J74" s="111">
        <v>0</v>
      </c>
      <c r="K74" s="111">
        <f t="shared" si="48"/>
        <v>45000</v>
      </c>
      <c r="L74" s="111">
        <f>IF(I74&gt;=Datos!$D$14,(Datos!$D$14*Datos!$C$14),IF(I74&lt;=Datos!$D$14,(I74*Datos!$C$14)))</f>
        <v>1291.5</v>
      </c>
      <c r="M74" s="112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1148.3234999999997</v>
      </c>
      <c r="N74" s="111">
        <f>IF(I74&gt;=Datos!$D$15,(Datos!$D$15*Datos!$C$15),IF(I74&lt;=Datos!$D$15,(I74*Datos!$C$15)))</f>
        <v>1368</v>
      </c>
      <c r="O74" s="111">
        <v>25</v>
      </c>
      <c r="P74" s="111">
        <f t="shared" si="49"/>
        <v>3832.8234999999995</v>
      </c>
      <c r="Q74" s="113">
        <f t="shared" si="50"/>
        <v>41167.176500000001</v>
      </c>
    </row>
    <row r="75" spans="1:17" s="85" customFormat="1" ht="36.75" customHeight="1" x14ac:dyDescent="0.2">
      <c r="A75" s="302" t="s">
        <v>483</v>
      </c>
      <c r="B75" s="304"/>
      <c r="C75" s="116">
        <v>3</v>
      </c>
      <c r="D75" s="306"/>
      <c r="E75" s="306"/>
      <c r="F75" s="306"/>
      <c r="G75" s="306"/>
      <c r="H75" s="307"/>
      <c r="I75" s="186">
        <f>SUM(I72:I74)</f>
        <v>185000</v>
      </c>
      <c r="J75" s="186">
        <f t="shared" ref="J75:Q75" si="51">SUM(J72:J74)</f>
        <v>0</v>
      </c>
      <c r="K75" s="186">
        <f t="shared" si="51"/>
        <v>185000</v>
      </c>
      <c r="L75" s="186">
        <f t="shared" si="51"/>
        <v>5309.5</v>
      </c>
      <c r="M75" s="186">
        <f t="shared" si="51"/>
        <v>1148.3234999999997</v>
      </c>
      <c r="N75" s="186">
        <f t="shared" si="51"/>
        <v>5624</v>
      </c>
      <c r="O75" s="186">
        <f t="shared" si="51"/>
        <v>75</v>
      </c>
      <c r="P75" s="186">
        <f t="shared" si="51"/>
        <v>12156.823499999999</v>
      </c>
      <c r="Q75" s="186">
        <f t="shared" si="51"/>
        <v>172843.1765</v>
      </c>
    </row>
    <row r="76" spans="1:17" s="7" customFormat="1" ht="36.75" customHeight="1" x14ac:dyDescent="0.2">
      <c r="A76" s="302" t="s">
        <v>852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 t="e">
        <f>SUM(#REF!)</f>
        <v>#REF!</v>
      </c>
      <c r="Q76" s="305" t="e">
        <f>SUM(#REF!)</f>
        <v>#REF!</v>
      </c>
    </row>
    <row r="77" spans="1:17" s="7" customFormat="1" ht="38.25" customHeight="1" x14ac:dyDescent="0.2">
      <c r="A77" s="106">
        <v>33</v>
      </c>
      <c r="B77" s="122" t="s">
        <v>770</v>
      </c>
      <c r="C77" s="122" t="s">
        <v>439</v>
      </c>
      <c r="D77" s="122" t="s">
        <v>771</v>
      </c>
      <c r="E77" s="108" t="s">
        <v>303</v>
      </c>
      <c r="F77" s="108" t="s">
        <v>19</v>
      </c>
      <c r="G77" s="109">
        <v>45809</v>
      </c>
      <c r="H77" s="123">
        <v>45992</v>
      </c>
      <c r="I77" s="111">
        <v>60000</v>
      </c>
      <c r="J77" s="111">
        <v>0</v>
      </c>
      <c r="K77" s="111">
        <f t="shared" ref="K77:K79" si="52">SUM(I77:J77)</f>
        <v>60000</v>
      </c>
      <c r="L77" s="111">
        <f>IF(I77&gt;=Datos!$D$14,(Datos!$D$14*Datos!$C$14),IF(I77&lt;=Datos!$D$14,(I77*Datos!$C$14)))</f>
        <v>1722</v>
      </c>
      <c r="M77" s="112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3486.6756666666661</v>
      </c>
      <c r="N77" s="111">
        <f>IF(I77&gt;=Datos!$D$15,(Datos!$D$15*Datos!$C$15),IF(I77&lt;=Datos!$D$15,(I77*Datos!$C$15)))</f>
        <v>1824</v>
      </c>
      <c r="O77" s="111">
        <v>25</v>
      </c>
      <c r="P77" s="111">
        <f>SUM(L77:O77)</f>
        <v>7057.6756666666661</v>
      </c>
      <c r="Q77" s="113">
        <f t="shared" ref="Q77:Q79" si="53">+K77-P77</f>
        <v>52942.324333333338</v>
      </c>
    </row>
    <row r="78" spans="1:17" s="7" customFormat="1" ht="38.25" customHeight="1" x14ac:dyDescent="0.2">
      <c r="A78" s="106">
        <v>34</v>
      </c>
      <c r="B78" s="122" t="s">
        <v>281</v>
      </c>
      <c r="C78" s="122" t="s">
        <v>439</v>
      </c>
      <c r="D78" s="122" t="s">
        <v>550</v>
      </c>
      <c r="E78" s="108" t="s">
        <v>303</v>
      </c>
      <c r="F78" s="108" t="s">
        <v>301</v>
      </c>
      <c r="G78" s="109">
        <v>45658</v>
      </c>
      <c r="H78" s="123">
        <v>45839</v>
      </c>
      <c r="I78" s="111">
        <v>105000</v>
      </c>
      <c r="J78" s="111">
        <v>0</v>
      </c>
      <c r="K78" s="111">
        <f t="shared" ref="K78" si="54">SUM(I78:J78)</f>
        <v>105000</v>
      </c>
      <c r="L78" s="111">
        <f>IF(I78&gt;=Datos!$D$14,(Datos!$D$14*Datos!$C$14),IF(I78&lt;=Datos!$D$14,(I78*Datos!$C$14)))</f>
        <v>3013.5</v>
      </c>
      <c r="M78" s="112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13281.485666666667</v>
      </c>
      <c r="N78" s="111">
        <f>IF(I78&gt;=Datos!$D$15,(Datos!$D$15*Datos!$C$15),IF(I78&lt;=Datos!$D$15,(I78*Datos!$C$15)))</f>
        <v>3192</v>
      </c>
      <c r="O78" s="111">
        <v>25</v>
      </c>
      <c r="P78" s="111">
        <f>SUM(L78:O78)</f>
        <v>19511.985666666667</v>
      </c>
      <c r="Q78" s="113">
        <f t="shared" si="53"/>
        <v>85488.014333333325</v>
      </c>
    </row>
    <row r="79" spans="1:17" s="7" customFormat="1" ht="38.25" customHeight="1" x14ac:dyDescent="0.2">
      <c r="A79" s="106">
        <v>35</v>
      </c>
      <c r="B79" s="122" t="s">
        <v>310</v>
      </c>
      <c r="C79" s="122" t="s">
        <v>439</v>
      </c>
      <c r="D79" s="122" t="s">
        <v>446</v>
      </c>
      <c r="E79" s="108" t="s">
        <v>303</v>
      </c>
      <c r="F79" s="108" t="s">
        <v>301</v>
      </c>
      <c r="G79" s="109">
        <v>45748</v>
      </c>
      <c r="H79" s="123">
        <v>45931</v>
      </c>
      <c r="I79" s="111">
        <v>70000</v>
      </c>
      <c r="J79" s="111">
        <v>0</v>
      </c>
      <c r="K79" s="111">
        <f t="shared" si="52"/>
        <v>70000</v>
      </c>
      <c r="L79" s="111">
        <f>IF(I79&gt;=Datos!$D$14,(Datos!$D$14*Datos!$C$14),IF(I79&lt;=Datos!$D$14,(I79*Datos!$C$14)))</f>
        <v>2009</v>
      </c>
      <c r="M79" s="112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5368.4756666666663</v>
      </c>
      <c r="N79" s="111">
        <f>IF(I79&gt;=Datos!$D$15,(Datos!$D$15*Datos!$C$15),IF(I79&lt;=Datos!$D$15,(I79*Datos!$C$15)))</f>
        <v>2128</v>
      </c>
      <c r="O79" s="111">
        <v>25</v>
      </c>
      <c r="P79" s="111">
        <f>SUM(L79:O79)</f>
        <v>9530.4756666666653</v>
      </c>
      <c r="Q79" s="113">
        <f t="shared" si="53"/>
        <v>60469.524333333335</v>
      </c>
    </row>
    <row r="80" spans="1:17" s="85" customFormat="1" ht="36.75" customHeight="1" x14ac:dyDescent="0.2">
      <c r="A80" s="302" t="s">
        <v>483</v>
      </c>
      <c r="B80" s="304"/>
      <c r="C80" s="116">
        <v>3</v>
      </c>
      <c r="D80" s="116"/>
      <c r="E80" s="191"/>
      <c r="F80" s="117"/>
      <c r="G80" s="118"/>
      <c r="H80" s="119"/>
      <c r="I80" s="120">
        <f t="shared" ref="I80:Q80" si="55">SUM(I77:I79)</f>
        <v>235000</v>
      </c>
      <c r="J80" s="120">
        <f t="shared" si="55"/>
        <v>0</v>
      </c>
      <c r="K80" s="120">
        <f t="shared" si="55"/>
        <v>235000</v>
      </c>
      <c r="L80" s="120">
        <f t="shared" si="55"/>
        <v>6744.5</v>
      </c>
      <c r="M80" s="120">
        <f t="shared" si="55"/>
        <v>22136.636999999999</v>
      </c>
      <c r="N80" s="120">
        <f t="shared" si="55"/>
        <v>7144</v>
      </c>
      <c r="O80" s="120">
        <f t="shared" si="55"/>
        <v>75</v>
      </c>
      <c r="P80" s="120">
        <f t="shared" si="55"/>
        <v>36100.137000000002</v>
      </c>
      <c r="Q80" s="120">
        <f t="shared" si="55"/>
        <v>198899.86299999998</v>
      </c>
    </row>
    <row r="81" spans="1:17" s="7" customFormat="1" ht="36.75" customHeight="1" x14ac:dyDescent="0.2">
      <c r="A81" s="302" t="s">
        <v>680</v>
      </c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5"/>
    </row>
    <row r="82" spans="1:17" s="7" customFormat="1" ht="38.25" customHeight="1" x14ac:dyDescent="0.2">
      <c r="A82" s="106">
        <v>36</v>
      </c>
      <c r="B82" s="122" t="s">
        <v>772</v>
      </c>
      <c r="C82" s="122" t="s">
        <v>439</v>
      </c>
      <c r="D82" s="122" t="s">
        <v>289</v>
      </c>
      <c r="E82" s="108" t="s">
        <v>303</v>
      </c>
      <c r="F82" s="108" t="s">
        <v>19</v>
      </c>
      <c r="G82" s="109">
        <v>45809</v>
      </c>
      <c r="H82" s="123">
        <v>45992</v>
      </c>
      <c r="I82" s="111">
        <v>70000</v>
      </c>
      <c r="J82" s="111">
        <v>0</v>
      </c>
      <c r="K82" s="111">
        <f t="shared" ref="K82" si="56">SUM(I82:J82)</f>
        <v>70000</v>
      </c>
      <c r="L82" s="111">
        <f>IF(I82&gt;=Datos!$D$14,(Datos!$D$14*Datos!$C$14),IF(I82&lt;=Datos!$D$14,(I82*Datos!$C$14)))</f>
        <v>2009</v>
      </c>
      <c r="M82" s="112">
        <f>IF((I82-L82-N82)&lt;=Datos!$G$7,"0",IF((I82-L82-N82)&lt;=Datos!$G$8,((I82-L82-N82)-Datos!$F$8)*Datos!$I$6,IF((I82-L82-N82)&lt;=Datos!$G$9,Datos!$I$8+((I82-L82-N82)-Datos!$F$9)*Datos!$J$6,IF((I82-L82-N82)&gt;=Datos!$F$10,(Datos!$I$8+Datos!$J$8)+((I82-L82-N82)-Datos!$F$10)*Datos!$K$6))))</f>
        <v>5368.4756666666663</v>
      </c>
      <c r="N82" s="111">
        <f>IF(I82&gt;=Datos!$D$15,(Datos!$D$15*Datos!$C$15),IF(I82&lt;=Datos!$D$15,(I82*Datos!$C$15)))</f>
        <v>2128</v>
      </c>
      <c r="O82" s="111">
        <v>1525</v>
      </c>
      <c r="P82" s="111">
        <f t="shared" ref="P82:P83" si="57">+L82+M82+N82+O82</f>
        <v>11030.475666666665</v>
      </c>
      <c r="Q82" s="113">
        <f t="shared" ref="Q82:Q83" si="58">+I82-P82</f>
        <v>58969.524333333335</v>
      </c>
    </row>
    <row r="83" spans="1:17" s="7" customFormat="1" ht="38.25" customHeight="1" x14ac:dyDescent="0.2">
      <c r="A83" s="106">
        <v>37</v>
      </c>
      <c r="B83" s="107" t="s">
        <v>277</v>
      </c>
      <c r="C83" s="107" t="s">
        <v>305</v>
      </c>
      <c r="D83" s="107" t="s">
        <v>287</v>
      </c>
      <c r="E83" s="108" t="s">
        <v>303</v>
      </c>
      <c r="F83" s="108" t="s">
        <v>19</v>
      </c>
      <c r="G83" s="109">
        <v>45778</v>
      </c>
      <c r="H83" s="123">
        <v>45962</v>
      </c>
      <c r="I83" s="110">
        <v>100000</v>
      </c>
      <c r="J83" s="111">
        <v>0</v>
      </c>
      <c r="K83" s="111">
        <f t="shared" ref="K83" si="59">SUM(I83:J83)</f>
        <v>100000</v>
      </c>
      <c r="L83" s="111">
        <f>IF(I83&gt;=Datos!$D$14,(Datos!$D$14*Datos!$C$14),IF(I83&lt;=Datos!$D$14,(I83*Datos!$C$14)))</f>
        <v>2870</v>
      </c>
      <c r="M83" s="112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12105.360666666667</v>
      </c>
      <c r="N83" s="111">
        <f>IF(I83&gt;=Datos!$D$15,(Datos!$D$15*Datos!$C$15),IF(I83&lt;=Datos!$D$15,(I83*Datos!$C$15)))</f>
        <v>3040</v>
      </c>
      <c r="O83" s="111">
        <v>25</v>
      </c>
      <c r="P83" s="111">
        <f t="shared" si="57"/>
        <v>18040.360666666667</v>
      </c>
      <c r="Q83" s="113">
        <f t="shared" si="58"/>
        <v>81959.639333333325</v>
      </c>
    </row>
    <row r="84" spans="1:17" s="85" customFormat="1" ht="36.75" customHeight="1" x14ac:dyDescent="0.2">
      <c r="A84" s="302" t="s">
        <v>483</v>
      </c>
      <c r="B84" s="304"/>
      <c r="C84" s="116">
        <v>1</v>
      </c>
      <c r="D84" s="116"/>
      <c r="E84" s="191"/>
      <c r="F84" s="117"/>
      <c r="G84" s="118"/>
      <c r="H84" s="119"/>
      <c r="I84" s="120">
        <f t="shared" ref="I84:Q84" si="60">SUM(I82:I83)</f>
        <v>170000</v>
      </c>
      <c r="J84" s="120">
        <f t="shared" si="60"/>
        <v>0</v>
      </c>
      <c r="K84" s="120">
        <f t="shared" si="60"/>
        <v>170000</v>
      </c>
      <c r="L84" s="120">
        <f t="shared" si="60"/>
        <v>4879</v>
      </c>
      <c r="M84" s="120">
        <f t="shared" si="60"/>
        <v>17473.836333333333</v>
      </c>
      <c r="N84" s="120">
        <f t="shared" si="60"/>
        <v>5168</v>
      </c>
      <c r="O84" s="120">
        <f t="shared" si="60"/>
        <v>1550</v>
      </c>
      <c r="P84" s="120">
        <f t="shared" si="60"/>
        <v>29070.836333333333</v>
      </c>
      <c r="Q84" s="120">
        <f t="shared" si="60"/>
        <v>140929.16366666666</v>
      </c>
    </row>
    <row r="85" spans="1:17" s="7" customFormat="1" ht="36.75" customHeight="1" x14ac:dyDescent="0.2">
      <c r="A85" s="302" t="s">
        <v>528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5"/>
    </row>
    <row r="86" spans="1:17" s="7" customFormat="1" ht="38.25" customHeight="1" x14ac:dyDescent="0.2">
      <c r="A86" s="98">
        <v>38</v>
      </c>
      <c r="B86" s="99" t="s">
        <v>383</v>
      </c>
      <c r="C86" s="122" t="s">
        <v>439</v>
      </c>
      <c r="D86" s="122" t="s">
        <v>337</v>
      </c>
      <c r="E86" s="108" t="s">
        <v>303</v>
      </c>
      <c r="F86" s="108" t="s">
        <v>19</v>
      </c>
      <c r="G86" s="109">
        <v>45809</v>
      </c>
      <c r="H86" s="109">
        <v>45992</v>
      </c>
      <c r="I86" s="111">
        <v>80000</v>
      </c>
      <c r="J86" s="111">
        <v>0</v>
      </c>
      <c r="K86" s="111">
        <f t="shared" ref="K86" si="61">SUM(I86:J86)</f>
        <v>80000</v>
      </c>
      <c r="L86" s="111">
        <f>IF(I86&gt;=Datos!$D$14,(Datos!$D$14*Datos!$C$14),IF(I86&lt;=Datos!$D$14,(I86*Datos!$C$14)))</f>
        <v>2296</v>
      </c>
      <c r="M86" s="104">
        <v>6972</v>
      </c>
      <c r="N86" s="111">
        <f>IF(I86&gt;=Datos!$D$15,(Datos!$D$15*Datos!$C$15),IF(I86&lt;=Datos!$D$15,(I86*Datos!$C$15)))</f>
        <v>2432</v>
      </c>
      <c r="O86" s="110">
        <v>1740.46</v>
      </c>
      <c r="P86" s="111">
        <f>+L86+M86+N86+O86</f>
        <v>13440.46</v>
      </c>
      <c r="Q86" s="113">
        <f>+I86-P86</f>
        <v>66559.540000000008</v>
      </c>
    </row>
    <row r="87" spans="1:17" ht="38.25" customHeight="1" x14ac:dyDescent="0.2">
      <c r="A87" s="98">
        <v>39</v>
      </c>
      <c r="B87" s="99" t="s">
        <v>311</v>
      </c>
      <c r="C87" s="99" t="s">
        <v>439</v>
      </c>
      <c r="D87" s="99" t="s">
        <v>515</v>
      </c>
      <c r="E87" s="100" t="s">
        <v>303</v>
      </c>
      <c r="F87" s="100" t="s">
        <v>19</v>
      </c>
      <c r="G87" s="101">
        <v>45658</v>
      </c>
      <c r="H87" s="102">
        <v>45839</v>
      </c>
      <c r="I87" s="103">
        <v>130000</v>
      </c>
      <c r="J87" s="103">
        <v>0</v>
      </c>
      <c r="K87" s="103">
        <f t="shared" ref="K87" si="62">SUM(I87:J87)</f>
        <v>130000</v>
      </c>
      <c r="L87" s="103">
        <f>IF(I87&gt;=Datos!$D$14,(Datos!$D$14*Datos!$C$14),IF(I87&lt;=Datos!$D$14,(I87*Datos!$C$14)))</f>
        <v>3731</v>
      </c>
      <c r="M87" s="104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19162.110666666667</v>
      </c>
      <c r="N87" s="103">
        <f>IF(I87&gt;=Datos!$D$15,(Datos!$D$15*Datos!$C$15),IF(I87&lt;=Datos!$D$15,(I87*Datos!$C$15)))</f>
        <v>3952</v>
      </c>
      <c r="O87" s="103">
        <v>25</v>
      </c>
      <c r="P87" s="103">
        <f t="shared" ref="P87" si="63">SUM(L87:O87)</f>
        <v>26870.110666666667</v>
      </c>
      <c r="Q87" s="105">
        <f>+K87-P87</f>
        <v>103129.88933333333</v>
      </c>
    </row>
    <row r="88" spans="1:17" s="85" customFormat="1" ht="36.75" customHeight="1" x14ac:dyDescent="0.2">
      <c r="A88" s="302" t="s">
        <v>483</v>
      </c>
      <c r="B88" s="304"/>
      <c r="C88" s="116">
        <v>2</v>
      </c>
      <c r="D88" s="116"/>
      <c r="E88" s="191"/>
      <c r="F88" s="117"/>
      <c r="G88" s="118"/>
      <c r="H88" s="119"/>
      <c r="I88" s="120">
        <f>SUM(I86:I87)</f>
        <v>210000</v>
      </c>
      <c r="J88" s="120">
        <f t="shared" ref="J88:Q88" si="64">SUM(J86:J87)</f>
        <v>0</v>
      </c>
      <c r="K88" s="120">
        <f t="shared" si="64"/>
        <v>210000</v>
      </c>
      <c r="L88" s="120">
        <f t="shared" si="64"/>
        <v>6027</v>
      </c>
      <c r="M88" s="120">
        <f t="shared" si="64"/>
        <v>26134.110666666667</v>
      </c>
      <c r="N88" s="120">
        <f t="shared" si="64"/>
        <v>6384</v>
      </c>
      <c r="O88" s="120">
        <f t="shared" si="64"/>
        <v>1765.46</v>
      </c>
      <c r="P88" s="120">
        <f t="shared" si="64"/>
        <v>40310.570666666667</v>
      </c>
      <c r="Q88" s="120">
        <f t="shared" si="64"/>
        <v>169689.42933333333</v>
      </c>
    </row>
    <row r="89" spans="1:17" s="7" customFormat="1" ht="36.75" customHeight="1" x14ac:dyDescent="0.2">
      <c r="A89" s="302" t="s">
        <v>559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5"/>
    </row>
    <row r="90" spans="1:17" s="7" customFormat="1" ht="38.25" customHeight="1" x14ac:dyDescent="0.2">
      <c r="A90" s="106">
        <v>40</v>
      </c>
      <c r="B90" s="122" t="s">
        <v>560</v>
      </c>
      <c r="C90" s="122" t="s">
        <v>439</v>
      </c>
      <c r="D90" s="127" t="s">
        <v>561</v>
      </c>
      <c r="E90" s="108" t="s">
        <v>303</v>
      </c>
      <c r="F90" s="108" t="s">
        <v>19</v>
      </c>
      <c r="G90" s="109">
        <v>45778</v>
      </c>
      <c r="H90" s="123">
        <v>45962</v>
      </c>
      <c r="I90" s="111">
        <v>120000</v>
      </c>
      <c r="J90" s="111">
        <v>0</v>
      </c>
      <c r="K90" s="111">
        <f>SUM(I90:J90)</f>
        <v>120000</v>
      </c>
      <c r="L90" s="111">
        <f>IF(I90&gt;=Datos!$D$14,(Datos!$D$14*Datos!$C$14),IF(I90&lt;=Datos!$D$14,(I90*Datos!$C$14)))</f>
        <v>3444</v>
      </c>
      <c r="M90" s="112">
        <v>15952.14</v>
      </c>
      <c r="N90" s="111">
        <f>IF(I90&gt;=Datos!$D$15,(Datos!$D$15*Datos!$C$15),IF(I90&lt;=Datos!$D$15,(I90*Datos!$C$15)))</f>
        <v>3648</v>
      </c>
      <c r="O90" s="111">
        <v>3455.92</v>
      </c>
      <c r="P90" s="111">
        <f>SUM(L90:O90)</f>
        <v>26500.059999999998</v>
      </c>
      <c r="Q90" s="113">
        <f>+K90-P90</f>
        <v>93499.94</v>
      </c>
    </row>
    <row r="91" spans="1:17" s="7" customFormat="1" ht="38.25" customHeight="1" x14ac:dyDescent="0.2">
      <c r="A91" s="106">
        <v>41</v>
      </c>
      <c r="B91" s="122" t="s">
        <v>1114</v>
      </c>
      <c r="C91" s="122" t="s">
        <v>439</v>
      </c>
      <c r="D91" s="127" t="s">
        <v>1115</v>
      </c>
      <c r="E91" s="108" t="s">
        <v>303</v>
      </c>
      <c r="F91" s="108" t="s">
        <v>19</v>
      </c>
      <c r="G91" s="109">
        <v>45809</v>
      </c>
      <c r="H91" s="123">
        <v>45992</v>
      </c>
      <c r="I91" s="111">
        <v>45000</v>
      </c>
      <c r="J91" s="111">
        <v>0</v>
      </c>
      <c r="K91" s="111">
        <f t="shared" ref="K91" si="65">SUM(I91:J91)</f>
        <v>45000</v>
      </c>
      <c r="L91" s="111">
        <f>IF(I91&gt;=Datos!$D$14,(Datos!$D$14*Datos!$C$14),IF(I91&lt;=Datos!$D$14,(I91*Datos!$C$14)))</f>
        <v>1291.5</v>
      </c>
      <c r="M91" s="112">
        <f>IF((I91-L91-N91)&lt;=Datos!$G$7,"0",IF((I91-L91-N91)&lt;=Datos!$G$8,((I91-L91-N91)-Datos!$F$8)*Datos!$I$6,IF((I91-L91-N91)&lt;=Datos!$G$9,Datos!$I$8+((I91-L91-N91)-Datos!$F$9)*Datos!$J$6,IF((I91-L91-N91)&gt;=Datos!$F$10,(Datos!$I$8+Datos!$J$8)+((I91-L91-N91)-Datos!$F$10)*Datos!$K$6))))</f>
        <v>1148.3234999999997</v>
      </c>
      <c r="N91" s="111">
        <f>IF(I91&gt;=Datos!$D$15,(Datos!$D$15*Datos!$C$15),IF(I91&lt;=Datos!$D$15,(I91*Datos!$C$15)))</f>
        <v>1368</v>
      </c>
      <c r="O91" s="111">
        <v>25</v>
      </c>
      <c r="P91" s="111">
        <f t="shared" ref="P91" si="66">SUM(L91:O91)</f>
        <v>3832.8234999999995</v>
      </c>
      <c r="Q91" s="113">
        <f>+K91-P91</f>
        <v>41167.176500000001</v>
      </c>
    </row>
    <row r="92" spans="1:17" s="85" customFormat="1" ht="36.75" customHeight="1" x14ac:dyDescent="0.2">
      <c r="A92" s="302" t="s">
        <v>483</v>
      </c>
      <c r="B92" s="304"/>
      <c r="C92" s="116">
        <v>1</v>
      </c>
      <c r="D92" s="306"/>
      <c r="E92" s="306"/>
      <c r="F92" s="306"/>
      <c r="G92" s="306"/>
      <c r="H92" s="307"/>
      <c r="I92" s="121">
        <f>SUM(I90:I91)</f>
        <v>165000</v>
      </c>
      <c r="J92" s="121">
        <f t="shared" ref="J92:Q92" si="67">SUM(J90:J91)</f>
        <v>0</v>
      </c>
      <c r="K92" s="121">
        <f t="shared" si="67"/>
        <v>165000</v>
      </c>
      <c r="L92" s="121">
        <f t="shared" si="67"/>
        <v>4735.5</v>
      </c>
      <c r="M92" s="121">
        <f t="shared" si="67"/>
        <v>17100.463499999998</v>
      </c>
      <c r="N92" s="121">
        <f t="shared" si="67"/>
        <v>5016</v>
      </c>
      <c r="O92" s="121">
        <f t="shared" si="67"/>
        <v>3480.92</v>
      </c>
      <c r="P92" s="121">
        <f t="shared" si="67"/>
        <v>30332.883499999996</v>
      </c>
      <c r="Q92" s="121">
        <f t="shared" si="67"/>
        <v>134667.1165</v>
      </c>
    </row>
    <row r="93" spans="1:17" s="7" customFormat="1" ht="36.75" customHeight="1" x14ac:dyDescent="0.2">
      <c r="A93" s="302" t="s">
        <v>505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5"/>
    </row>
    <row r="94" spans="1:17" s="7" customFormat="1" ht="38.25" customHeight="1" x14ac:dyDescent="0.2">
      <c r="A94" s="106">
        <v>42</v>
      </c>
      <c r="B94" s="132" t="s">
        <v>934</v>
      </c>
      <c r="C94" s="133" t="s">
        <v>439</v>
      </c>
      <c r="D94" s="132" t="s">
        <v>935</v>
      </c>
      <c r="E94" s="115" t="s">
        <v>303</v>
      </c>
      <c r="F94" s="115" t="s">
        <v>301</v>
      </c>
      <c r="G94" s="125">
        <v>45748</v>
      </c>
      <c r="H94" s="124">
        <v>45931</v>
      </c>
      <c r="I94" s="128">
        <v>70000</v>
      </c>
      <c r="J94" s="111">
        <v>0</v>
      </c>
      <c r="K94" s="111">
        <f>SUM(I94:J94)</f>
        <v>70000</v>
      </c>
      <c r="L94" s="111">
        <f>IF(I94&gt;=Datos!$D$14,(Datos!$D$14*Datos!$C$14),IF(I94&lt;=Datos!$D$14,(I94*Datos!$C$14)))</f>
        <v>2009</v>
      </c>
      <c r="M94" s="112">
        <f>IF((I94-L94-N94)&lt;=Datos!$G$7,"0",IF((I94-L94-N94)&lt;=Datos!$G$8,((I94-L94-N94)-Datos!$F$8)*Datos!$I$6,IF((I94-L94-N94)&lt;=Datos!$G$9,Datos!$I$8+((I94-L94-N94)-Datos!$F$9)*Datos!$J$6,IF((I94-L94-N94)&gt;=Datos!$F$10,(Datos!$I$8+Datos!$J$8)+((I94-L94-N94)-Datos!$F$10)*Datos!$K$6))))</f>
        <v>5368.4756666666663</v>
      </c>
      <c r="N94" s="111">
        <f>IF(I94&gt;=Datos!$D$15,(Datos!$D$15*Datos!$C$15),IF(I94&lt;=Datos!$D$15,(I94*Datos!$C$15)))</f>
        <v>2128</v>
      </c>
      <c r="O94" s="111">
        <v>25</v>
      </c>
      <c r="P94" s="111">
        <f t="shared" ref="P94:P95" si="68">SUM(L94:O94)</f>
        <v>9530.4756666666653</v>
      </c>
      <c r="Q94" s="111">
        <f t="shared" ref="Q94:Q97" si="69">+K94-P94</f>
        <v>60469.524333333335</v>
      </c>
    </row>
    <row r="95" spans="1:17" s="7" customFormat="1" ht="38.25" customHeight="1" x14ac:dyDescent="0.2">
      <c r="A95" s="106">
        <v>43</v>
      </c>
      <c r="B95" s="156" t="s">
        <v>500</v>
      </c>
      <c r="C95" s="114" t="s">
        <v>439</v>
      </c>
      <c r="D95" s="114" t="s">
        <v>516</v>
      </c>
      <c r="E95" s="115" t="s">
        <v>303</v>
      </c>
      <c r="F95" s="115" t="s">
        <v>301</v>
      </c>
      <c r="G95" s="109">
        <v>45717</v>
      </c>
      <c r="H95" s="109">
        <v>45901</v>
      </c>
      <c r="I95" s="111">
        <v>60000</v>
      </c>
      <c r="J95" s="111">
        <v>0</v>
      </c>
      <c r="K95" s="111">
        <f t="shared" ref="K95:K97" si="70">SUM(I95:J95)</f>
        <v>60000</v>
      </c>
      <c r="L95" s="111">
        <f>IF(I95&gt;=Datos!$D$14,(Datos!$D$14*Datos!$C$14),IF(I95&lt;=Datos!$D$14,(I95*Datos!$C$14)))</f>
        <v>1722</v>
      </c>
      <c r="M95" s="112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3486.6756666666661</v>
      </c>
      <c r="N95" s="111">
        <f>IF(I95&gt;=Datos!$D$15,(Datos!$D$15*Datos!$C$15),IF(I95&lt;=Datos!$D$15,(I95*Datos!$C$15)))</f>
        <v>1824</v>
      </c>
      <c r="O95" s="111">
        <v>25</v>
      </c>
      <c r="P95" s="111">
        <f t="shared" si="68"/>
        <v>7057.6756666666661</v>
      </c>
      <c r="Q95" s="113">
        <f t="shared" si="69"/>
        <v>52942.324333333338</v>
      </c>
    </row>
    <row r="96" spans="1:17" s="7" customFormat="1" ht="38.25" customHeight="1" x14ac:dyDescent="0.2">
      <c r="A96" s="106">
        <v>44</v>
      </c>
      <c r="B96" s="132" t="s">
        <v>368</v>
      </c>
      <c r="C96" s="133" t="s">
        <v>439</v>
      </c>
      <c r="D96" s="132" t="s">
        <v>367</v>
      </c>
      <c r="E96" s="115" t="s">
        <v>303</v>
      </c>
      <c r="F96" s="115" t="s">
        <v>301</v>
      </c>
      <c r="G96" s="125">
        <v>45748</v>
      </c>
      <c r="H96" s="124">
        <v>45931</v>
      </c>
      <c r="I96" s="128">
        <v>75000</v>
      </c>
      <c r="J96" s="111">
        <v>0</v>
      </c>
      <c r="K96" s="111">
        <f>SUM(I96:J96)</f>
        <v>75000</v>
      </c>
      <c r="L96" s="111">
        <f>IF(I96&gt;=Datos!$D$14,(Datos!$D$14*Datos!$C$14),IF(I96&lt;=Datos!$D$14,(I96*Datos!$C$14)))</f>
        <v>2152.5</v>
      </c>
      <c r="M96" s="112">
        <f>IF((I96-L96-N96)&lt;=Datos!$G$7,"0",IF((I96-L96-N96)&lt;=Datos!$G$8,((I96-L96-N96)-Datos!$F$8)*Datos!$I$6,IF((I96-L96-N96)&lt;=Datos!$G$9,Datos!$I$8+((I96-L96-N96)-Datos!$F$9)*Datos!$J$6,IF((I96-L96-N96)&gt;=Datos!$F$10,(Datos!$I$8+Datos!$J$8)+((I96-L96-N96)-Datos!$F$10)*Datos!$K$6))))</f>
        <v>6309.3756666666668</v>
      </c>
      <c r="N96" s="111">
        <f>IF(I96&gt;=Datos!$D$15,(Datos!$D$15*Datos!$C$15),IF(I96&lt;=Datos!$D$15,(I96*Datos!$C$15)))</f>
        <v>2280</v>
      </c>
      <c r="O96" s="111">
        <v>25</v>
      </c>
      <c r="P96" s="111">
        <f t="shared" ref="P96" si="71">SUM(L96:O96)</f>
        <v>10766.875666666667</v>
      </c>
      <c r="Q96" s="111">
        <f t="shared" ref="Q96" si="72">+K96-P96</f>
        <v>64233.124333333333</v>
      </c>
    </row>
    <row r="97" spans="1:17" s="7" customFormat="1" ht="38.25" customHeight="1" x14ac:dyDescent="0.2">
      <c r="A97" s="106">
        <v>45</v>
      </c>
      <c r="B97" s="122" t="s">
        <v>441</v>
      </c>
      <c r="C97" s="122" t="s">
        <v>439</v>
      </c>
      <c r="D97" s="122" t="s">
        <v>445</v>
      </c>
      <c r="E97" s="108" t="s">
        <v>303</v>
      </c>
      <c r="F97" s="108" t="s">
        <v>19</v>
      </c>
      <c r="G97" s="109">
        <v>45689</v>
      </c>
      <c r="H97" s="123">
        <v>45839</v>
      </c>
      <c r="I97" s="111">
        <v>60000</v>
      </c>
      <c r="J97" s="111">
        <v>0</v>
      </c>
      <c r="K97" s="111">
        <f t="shared" si="70"/>
        <v>60000</v>
      </c>
      <c r="L97" s="111">
        <f>IF(I97&gt;=Datos!$D$14,(Datos!$D$14*Datos!$C$14),IF(I97&lt;=Datos!$D$14,(I97*Datos!$C$14)))</f>
        <v>1722</v>
      </c>
      <c r="M97" s="112">
        <f>IF((I97-L97-N97)&lt;=Datos!$G$7,"0",IF((I97-L97-N97)&lt;=Datos!$G$8,((I97-L97-N97)-Datos!$F$8)*Datos!$I$6,IF((I97-L97-N97)&lt;=Datos!$G$9,Datos!$I$8+((I97-L97-N97)-Datos!$F$9)*Datos!$J$6,IF((I97-L97-N97)&gt;=Datos!$F$10,(Datos!$I$8+Datos!$J$8)+((I97-L97-N97)-Datos!$F$10)*Datos!$K$6))))</f>
        <v>3486.6756666666661</v>
      </c>
      <c r="N97" s="111">
        <f>IF(I97&gt;=Datos!$D$15,(Datos!$D$15*Datos!$C$15),IF(I97&lt;=Datos!$D$15,(I97*Datos!$C$15)))</f>
        <v>1824</v>
      </c>
      <c r="O97" s="111">
        <v>25</v>
      </c>
      <c r="P97" s="111">
        <f>SUM(L97:O97)</f>
        <v>7057.6756666666661</v>
      </c>
      <c r="Q97" s="113">
        <f t="shared" si="69"/>
        <v>52942.324333333338</v>
      </c>
    </row>
    <row r="98" spans="1:17" s="85" customFormat="1" ht="36.75" customHeight="1" x14ac:dyDescent="0.2">
      <c r="A98" s="302" t="s">
        <v>483</v>
      </c>
      <c r="B98" s="304"/>
      <c r="C98" s="116">
        <v>4</v>
      </c>
      <c r="D98" s="116"/>
      <c r="E98" s="191"/>
      <c r="F98" s="117"/>
      <c r="G98" s="118"/>
      <c r="H98" s="119"/>
      <c r="I98" s="120">
        <f>SUM(I94:I97)</f>
        <v>265000</v>
      </c>
      <c r="J98" s="120">
        <f t="shared" ref="J98:Q98" si="73">SUM(J94:J97)</f>
        <v>0</v>
      </c>
      <c r="K98" s="120">
        <f t="shared" si="73"/>
        <v>265000</v>
      </c>
      <c r="L98" s="120">
        <f t="shared" si="73"/>
        <v>7605.5</v>
      </c>
      <c r="M98" s="120">
        <f t="shared" si="73"/>
        <v>18651.202666666664</v>
      </c>
      <c r="N98" s="120">
        <f t="shared" si="73"/>
        <v>8056</v>
      </c>
      <c r="O98" s="120">
        <f t="shared" si="73"/>
        <v>100</v>
      </c>
      <c r="P98" s="120">
        <f t="shared" si="73"/>
        <v>34412.702666666664</v>
      </c>
      <c r="Q98" s="120">
        <f t="shared" si="73"/>
        <v>230587.29733333335</v>
      </c>
    </row>
    <row r="99" spans="1:17" s="7" customFormat="1" ht="36.75" customHeight="1" x14ac:dyDescent="0.2">
      <c r="A99" s="302" t="s">
        <v>1116</v>
      </c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5"/>
    </row>
    <row r="100" spans="1:17" ht="38.25" customHeight="1" x14ac:dyDescent="0.2">
      <c r="A100" s="187">
        <v>46</v>
      </c>
      <c r="B100" s="137" t="s">
        <v>936</v>
      </c>
      <c r="C100" s="138" t="s">
        <v>304</v>
      </c>
      <c r="D100" s="127" t="s">
        <v>584</v>
      </c>
      <c r="E100" s="100" t="s">
        <v>303</v>
      </c>
      <c r="F100" s="100" t="s">
        <v>19</v>
      </c>
      <c r="G100" s="102">
        <v>45748</v>
      </c>
      <c r="H100" s="101">
        <v>45931</v>
      </c>
      <c r="I100" s="139">
        <v>60000</v>
      </c>
      <c r="J100" s="103">
        <v>0</v>
      </c>
      <c r="K100" s="103">
        <f t="shared" ref="K100:K101" si="74">SUM(I100:J100)</f>
        <v>60000</v>
      </c>
      <c r="L100" s="103">
        <f>IF(I100&gt;=Datos!$D$14,(Datos!$D$14*Datos!$C$14),IF(I100&lt;=Datos!$D$14,(I100*Datos!$C$14)))</f>
        <v>1722</v>
      </c>
      <c r="M100" s="104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3486.6756666666661</v>
      </c>
      <c r="N100" s="103">
        <f>IF(I100&gt;=Datos!$D$15,(Datos!$D$15*Datos!$C$15),IF(I100&lt;=Datos!$D$15,(I100*Datos!$C$15)))</f>
        <v>1824</v>
      </c>
      <c r="O100" s="103">
        <v>25</v>
      </c>
      <c r="P100" s="103">
        <f>SUM(L100:O100)</f>
        <v>7057.6756666666661</v>
      </c>
      <c r="Q100" s="113">
        <f>+K100-P100</f>
        <v>52942.324333333338</v>
      </c>
    </row>
    <row r="101" spans="1:17" ht="38.25" customHeight="1" x14ac:dyDescent="0.2">
      <c r="A101" s="187">
        <v>47</v>
      </c>
      <c r="B101" s="137" t="s">
        <v>583</v>
      </c>
      <c r="C101" s="138" t="s">
        <v>354</v>
      </c>
      <c r="D101" s="127" t="s">
        <v>584</v>
      </c>
      <c r="E101" s="100" t="s">
        <v>303</v>
      </c>
      <c r="F101" s="100" t="s">
        <v>19</v>
      </c>
      <c r="G101" s="102">
        <v>45717</v>
      </c>
      <c r="H101" s="101">
        <v>45901</v>
      </c>
      <c r="I101" s="139">
        <v>60000</v>
      </c>
      <c r="J101" s="103">
        <v>0</v>
      </c>
      <c r="K101" s="103">
        <f t="shared" si="74"/>
        <v>60000</v>
      </c>
      <c r="L101" s="103">
        <f>IF(I101&gt;=Datos!$D$14,(Datos!$D$14*Datos!$C$14),IF(I101&lt;=Datos!$D$14,(I101*Datos!$C$14)))</f>
        <v>1722</v>
      </c>
      <c r="M101" s="104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3486.6756666666661</v>
      </c>
      <c r="N101" s="103">
        <f>IF(I101&gt;=Datos!$D$15,(Datos!$D$15*Datos!$C$15),IF(I101&lt;=Datos!$D$15,(I101*Datos!$C$15)))</f>
        <v>1824</v>
      </c>
      <c r="O101" s="103">
        <v>25</v>
      </c>
      <c r="P101" s="103">
        <f>SUM(L101:O101)</f>
        <v>7057.6756666666661</v>
      </c>
      <c r="Q101" s="113">
        <f>+K101-P101</f>
        <v>52942.324333333338</v>
      </c>
    </row>
    <row r="102" spans="1:17" ht="38.25" customHeight="1" x14ac:dyDescent="0.2">
      <c r="A102" s="187">
        <v>48</v>
      </c>
      <c r="B102" s="137" t="s">
        <v>28</v>
      </c>
      <c r="C102" s="138" t="s">
        <v>439</v>
      </c>
      <c r="D102" s="127" t="s">
        <v>514</v>
      </c>
      <c r="E102" s="100" t="s">
        <v>303</v>
      </c>
      <c r="F102" s="100" t="s">
        <v>19</v>
      </c>
      <c r="G102" s="102">
        <v>45717</v>
      </c>
      <c r="H102" s="101">
        <v>45901</v>
      </c>
      <c r="I102" s="139">
        <v>130000</v>
      </c>
      <c r="J102" s="103">
        <v>0</v>
      </c>
      <c r="K102" s="103">
        <f t="shared" ref="K102" si="75">SUM(I102:J102)</f>
        <v>130000</v>
      </c>
      <c r="L102" s="103">
        <f>IF(I102&gt;=Datos!$D$14,(Datos!$D$14*Datos!$C$14),IF(I102&lt;=Datos!$D$14,(I102*Datos!$C$14)))</f>
        <v>3731</v>
      </c>
      <c r="M102" s="104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19162.110666666667</v>
      </c>
      <c r="N102" s="103">
        <f>IF(I102&gt;=Datos!$D$15,(Datos!$D$15*Datos!$C$15),IF(I102&lt;=Datos!$D$15,(I102*Datos!$C$15)))</f>
        <v>3952</v>
      </c>
      <c r="O102" s="103">
        <v>25</v>
      </c>
      <c r="P102" s="103">
        <f>SUM(L102:O102)</f>
        <v>26870.110666666667</v>
      </c>
      <c r="Q102" s="113">
        <f>+K102-P102</f>
        <v>103129.88933333333</v>
      </c>
    </row>
    <row r="103" spans="1:17" s="85" customFormat="1" ht="36.75" customHeight="1" x14ac:dyDescent="0.2">
      <c r="A103" s="302" t="s">
        <v>483</v>
      </c>
      <c r="B103" s="304"/>
      <c r="C103" s="116">
        <v>3</v>
      </c>
      <c r="D103" s="306"/>
      <c r="E103" s="306"/>
      <c r="F103" s="306"/>
      <c r="G103" s="306"/>
      <c r="H103" s="307"/>
      <c r="I103" s="121">
        <f>SUM(I100:I102)</f>
        <v>250000</v>
      </c>
      <c r="J103" s="121">
        <f t="shared" ref="J103:Q103" si="76">SUM(J100:J102)</f>
        <v>0</v>
      </c>
      <c r="K103" s="121">
        <f t="shared" si="76"/>
        <v>250000</v>
      </c>
      <c r="L103" s="121">
        <f t="shared" si="76"/>
        <v>7175</v>
      </c>
      <c r="M103" s="121">
        <f t="shared" si="76"/>
        <v>26135.462</v>
      </c>
      <c r="N103" s="121">
        <f t="shared" si="76"/>
        <v>7600</v>
      </c>
      <c r="O103" s="121">
        <f t="shared" si="76"/>
        <v>75</v>
      </c>
      <c r="P103" s="121">
        <f t="shared" si="76"/>
        <v>40985.462</v>
      </c>
      <c r="Q103" s="121">
        <f t="shared" si="76"/>
        <v>209014.538</v>
      </c>
    </row>
    <row r="104" spans="1:17" s="7" customFormat="1" ht="36.75" customHeight="1" x14ac:dyDescent="0.2">
      <c r="A104" s="302" t="s">
        <v>487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5"/>
    </row>
    <row r="105" spans="1:17" s="7" customFormat="1" ht="38.25" customHeight="1" x14ac:dyDescent="0.2">
      <c r="A105" s="106">
        <v>49</v>
      </c>
      <c r="B105" s="122" t="s">
        <v>312</v>
      </c>
      <c r="C105" s="122" t="s">
        <v>439</v>
      </c>
      <c r="D105" s="127" t="s">
        <v>450</v>
      </c>
      <c r="E105" s="108" t="s">
        <v>303</v>
      </c>
      <c r="F105" s="108" t="s">
        <v>19</v>
      </c>
      <c r="G105" s="109">
        <v>45809</v>
      </c>
      <c r="H105" s="123">
        <v>45992</v>
      </c>
      <c r="I105" s="111">
        <v>130000</v>
      </c>
      <c r="J105" s="111">
        <v>0</v>
      </c>
      <c r="K105" s="111">
        <f>SUM(I105:J105)</f>
        <v>130000</v>
      </c>
      <c r="L105" s="111">
        <f>IF(I105&gt;=Datos!$D$14,(Datos!$D$14*Datos!$C$14),IF(I105&lt;=Datos!$D$14,(I105*Datos!$C$14)))</f>
        <v>3731</v>
      </c>
      <c r="M105" s="112">
        <f>IF((I105-L105-N105)&lt;=Datos!$G$7,"0",IF((I105-L105-N105)&lt;=Datos!$G$8,((I105-L105-N105)-Datos!$F$8)*Datos!$I$6,IF((I105-L105-N105)&lt;=Datos!$G$9,Datos!$I$8+((I105-L105-N105)-Datos!$F$9)*Datos!$J$6,IF((I105-L105-N105)&gt;=Datos!$F$10,(Datos!$I$8+Datos!$J$8)+((I105-L105-N105)-Datos!$F$10)*Datos!$K$6))))</f>
        <v>19162.110666666667</v>
      </c>
      <c r="N105" s="111">
        <f>IF(I105&gt;=Datos!$D$15,(Datos!$D$15*Datos!$C$15),IF(I105&lt;=Datos!$D$15,(I105*Datos!$C$15)))</f>
        <v>3952</v>
      </c>
      <c r="O105" s="111">
        <v>25</v>
      </c>
      <c r="P105" s="111">
        <f>SUM(L105:O105)</f>
        <v>26870.110666666667</v>
      </c>
      <c r="Q105" s="113">
        <f>+K105-P105</f>
        <v>103129.88933333333</v>
      </c>
    </row>
    <row r="106" spans="1:17" s="85" customFormat="1" ht="36.75" customHeight="1" x14ac:dyDescent="0.2">
      <c r="A106" s="302" t="s">
        <v>483</v>
      </c>
      <c r="B106" s="304"/>
      <c r="C106" s="116">
        <v>1</v>
      </c>
      <c r="D106" s="306"/>
      <c r="E106" s="306"/>
      <c r="F106" s="306"/>
      <c r="G106" s="306"/>
      <c r="H106" s="307"/>
      <c r="I106" s="121">
        <f>SUM(I105)</f>
        <v>130000</v>
      </c>
      <c r="J106" s="121">
        <f t="shared" ref="J106:Q106" si="77">SUM(J105)</f>
        <v>0</v>
      </c>
      <c r="K106" s="121">
        <f t="shared" si="77"/>
        <v>130000</v>
      </c>
      <c r="L106" s="121">
        <f t="shared" si="77"/>
        <v>3731</v>
      </c>
      <c r="M106" s="121">
        <f t="shared" si="77"/>
        <v>19162.110666666667</v>
      </c>
      <c r="N106" s="121">
        <f t="shared" si="77"/>
        <v>3952</v>
      </c>
      <c r="O106" s="121">
        <f t="shared" si="77"/>
        <v>25</v>
      </c>
      <c r="P106" s="121">
        <f t="shared" si="77"/>
        <v>26870.110666666667</v>
      </c>
      <c r="Q106" s="121">
        <f t="shared" si="77"/>
        <v>103129.88933333333</v>
      </c>
    </row>
    <row r="107" spans="1:17" s="7" customFormat="1" ht="36.75" customHeight="1" x14ac:dyDescent="0.2">
      <c r="A107" s="302" t="s">
        <v>848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5"/>
    </row>
    <row r="108" spans="1:17" s="7" customFormat="1" ht="38.25" customHeight="1" x14ac:dyDescent="0.2">
      <c r="A108" s="106">
        <v>50</v>
      </c>
      <c r="B108" s="134" t="s">
        <v>756</v>
      </c>
      <c r="C108" s="134" t="s">
        <v>439</v>
      </c>
      <c r="D108" s="134" t="s">
        <v>289</v>
      </c>
      <c r="E108" s="115" t="s">
        <v>303</v>
      </c>
      <c r="F108" s="115" t="s">
        <v>19</v>
      </c>
      <c r="G108" s="124">
        <v>45778</v>
      </c>
      <c r="H108" s="125">
        <v>45962</v>
      </c>
      <c r="I108" s="111">
        <v>65000</v>
      </c>
      <c r="J108" s="111">
        <v>0</v>
      </c>
      <c r="K108" s="111">
        <f>SUM(I108:J108)</f>
        <v>65000</v>
      </c>
      <c r="L108" s="111">
        <f>IF(I108&gt;=Datos!$D$14,(Datos!$D$14*Datos!$C$14),IF(I108&lt;=Datos!$D$14,(I108*Datos!$C$14)))</f>
        <v>1865.5</v>
      </c>
      <c r="M108" s="112">
        <v>4084.48</v>
      </c>
      <c r="N108" s="111">
        <f>IF(I108&gt;=Datos!$D$15,(Datos!$D$15*Datos!$C$15),IF(I108&lt;=Datos!$D$15,(I108*Datos!$C$15)))</f>
        <v>1976</v>
      </c>
      <c r="O108" s="111">
        <v>1740.46</v>
      </c>
      <c r="P108" s="111">
        <f>+L108+M108+N108+O108</f>
        <v>9666.4399999999987</v>
      </c>
      <c r="Q108" s="113">
        <f>+I108-P108</f>
        <v>55333.56</v>
      </c>
    </row>
    <row r="109" spans="1:17" s="85" customFormat="1" ht="36.75" customHeight="1" x14ac:dyDescent="0.2">
      <c r="A109" s="302" t="s">
        <v>483</v>
      </c>
      <c r="B109" s="304"/>
      <c r="C109" s="116">
        <v>1</v>
      </c>
      <c r="D109" s="306"/>
      <c r="E109" s="306"/>
      <c r="F109" s="306"/>
      <c r="G109" s="306"/>
      <c r="H109" s="307"/>
      <c r="I109" s="186">
        <f>SUM(I108)</f>
        <v>65000</v>
      </c>
      <c r="J109" s="186">
        <f t="shared" ref="J109:Q109" si="78">SUM(J108)</f>
        <v>0</v>
      </c>
      <c r="K109" s="186">
        <f t="shared" si="78"/>
        <v>65000</v>
      </c>
      <c r="L109" s="186">
        <f t="shared" si="78"/>
        <v>1865.5</v>
      </c>
      <c r="M109" s="186">
        <f t="shared" si="78"/>
        <v>4084.48</v>
      </c>
      <c r="N109" s="186">
        <f t="shared" si="78"/>
        <v>1976</v>
      </c>
      <c r="O109" s="186">
        <f t="shared" si="78"/>
        <v>1740.46</v>
      </c>
      <c r="P109" s="186">
        <f t="shared" si="78"/>
        <v>9666.4399999999987</v>
      </c>
      <c r="Q109" s="186">
        <f t="shared" si="78"/>
        <v>55333.56</v>
      </c>
    </row>
    <row r="110" spans="1:17" s="7" customFormat="1" ht="36.75" customHeight="1" x14ac:dyDescent="0.2">
      <c r="A110" s="302" t="s">
        <v>693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5"/>
    </row>
    <row r="111" spans="1:17" s="7" customFormat="1" ht="38.25" customHeight="1" x14ac:dyDescent="0.2">
      <c r="A111" s="106">
        <v>51</v>
      </c>
      <c r="B111" s="122" t="s">
        <v>937</v>
      </c>
      <c r="C111" s="122" t="s">
        <v>354</v>
      </c>
      <c r="D111" s="122" t="s">
        <v>938</v>
      </c>
      <c r="E111" s="108" t="s">
        <v>303</v>
      </c>
      <c r="F111" s="115" t="s">
        <v>19</v>
      </c>
      <c r="G111" s="124">
        <v>45748</v>
      </c>
      <c r="H111" s="125">
        <v>45931</v>
      </c>
      <c r="I111" s="111">
        <v>45000</v>
      </c>
      <c r="J111" s="111">
        <v>0</v>
      </c>
      <c r="K111" s="111">
        <f>SUM(I111:J111)</f>
        <v>45000</v>
      </c>
      <c r="L111" s="111">
        <f>IF(I111&gt;=Datos!$D$14,(Datos!$D$14*Datos!$C$14),IF(I111&lt;=Datos!$D$14,(I111*Datos!$C$14)))</f>
        <v>1291.5</v>
      </c>
      <c r="M111" s="112">
        <f>IF((I111-L111-N111)&lt;=Datos!$G$7,"0",IF((I111-L111-N111)&lt;=Datos!$G$8,((I111-L111-N111)-Datos!$F$8)*Datos!$I$6,IF((I111-L111-N111)&lt;=Datos!$G$9,Datos!$I$8+((I111-L111-N111)-Datos!$F$9)*Datos!$J$6,IF((I111-L111-N111)&gt;=Datos!$F$10,(Datos!$I$8+Datos!$J$8)+((I111-L111-N111)-Datos!$F$10)*Datos!$K$6))))</f>
        <v>1148.3234999999997</v>
      </c>
      <c r="N111" s="111">
        <f>IF(I111&gt;=Datos!$D$15,(Datos!$D$15*Datos!$C$15),IF(I111&lt;=Datos!$D$15,(I111*Datos!$C$15)))</f>
        <v>1368</v>
      </c>
      <c r="O111" s="111">
        <v>25</v>
      </c>
      <c r="P111" s="111">
        <f>+L111+M111+N111+O111</f>
        <v>3832.8234999999995</v>
      </c>
      <c r="Q111" s="113">
        <f>+I111-P111</f>
        <v>41167.176500000001</v>
      </c>
    </row>
    <row r="112" spans="1:17" s="7" customFormat="1" ht="38.25" customHeight="1" x14ac:dyDescent="0.2">
      <c r="A112" s="106">
        <v>52</v>
      </c>
      <c r="B112" s="122" t="s">
        <v>442</v>
      </c>
      <c r="C112" s="122" t="s">
        <v>439</v>
      </c>
      <c r="D112" s="122" t="s">
        <v>694</v>
      </c>
      <c r="E112" s="108" t="s">
        <v>303</v>
      </c>
      <c r="F112" s="115" t="s">
        <v>19</v>
      </c>
      <c r="G112" s="124">
        <v>45689</v>
      </c>
      <c r="H112" s="125">
        <v>45839</v>
      </c>
      <c r="I112" s="111">
        <v>120000</v>
      </c>
      <c r="J112" s="111">
        <v>0</v>
      </c>
      <c r="K112" s="111">
        <f>SUM(I112:J112)</f>
        <v>120000</v>
      </c>
      <c r="L112" s="111">
        <f>IF(I112&gt;=Datos!$D$14,(Datos!$D$14*Datos!$C$14),IF(I112&lt;=Datos!$D$14,(I112*Datos!$C$14)))</f>
        <v>3444</v>
      </c>
      <c r="M112" s="112">
        <f>IF((I112-L112-N112)&lt;=Datos!$G$7,"0",IF((I112-L112-N112)&lt;=Datos!$G$8,((I112-L112-N112)-Datos!$F$8)*Datos!$I$6,IF((I112-L112-N112)&lt;=Datos!$G$9,Datos!$I$8+((I112-L112-N112)-Datos!$F$9)*Datos!$J$6,IF((I112-L112-N112)&gt;=Datos!$F$10,(Datos!$I$8+Datos!$J$8)+((I112-L112-N112)-Datos!$F$10)*Datos!$K$6))))</f>
        <v>16809.860666666667</v>
      </c>
      <c r="N112" s="111">
        <f>IF(I112&gt;=Datos!$D$15,(Datos!$D$15*Datos!$C$15),IF(I112&lt;=Datos!$D$15,(I112*Datos!$C$15)))</f>
        <v>3648</v>
      </c>
      <c r="O112" s="111">
        <v>25</v>
      </c>
      <c r="P112" s="111">
        <f>+L112+M112+N112+O112</f>
        <v>23926.860666666667</v>
      </c>
      <c r="Q112" s="113">
        <f>+I112-P112</f>
        <v>96073.139333333325</v>
      </c>
    </row>
    <row r="113" spans="1:17" s="85" customFormat="1" ht="36.75" customHeight="1" x14ac:dyDescent="0.2">
      <c r="A113" s="302" t="s">
        <v>483</v>
      </c>
      <c r="B113" s="304"/>
      <c r="C113" s="116">
        <v>2</v>
      </c>
      <c r="D113" s="306"/>
      <c r="E113" s="306"/>
      <c r="F113" s="306"/>
      <c r="G113" s="306"/>
      <c r="H113" s="307"/>
      <c r="I113" s="186">
        <f>SUM(I111:I112)</f>
        <v>165000</v>
      </c>
      <c r="J113" s="186">
        <f t="shared" ref="J113:Q113" si="79">SUM(J111:J112)</f>
        <v>0</v>
      </c>
      <c r="K113" s="186">
        <f t="shared" si="79"/>
        <v>165000</v>
      </c>
      <c r="L113" s="186">
        <f t="shared" si="79"/>
        <v>4735.5</v>
      </c>
      <c r="M113" s="186">
        <f t="shared" si="79"/>
        <v>17958.184166666666</v>
      </c>
      <c r="N113" s="186">
        <f t="shared" si="79"/>
        <v>5016</v>
      </c>
      <c r="O113" s="186">
        <f t="shared" si="79"/>
        <v>50</v>
      </c>
      <c r="P113" s="186">
        <f t="shared" si="79"/>
        <v>27759.684166666666</v>
      </c>
      <c r="Q113" s="186">
        <f t="shared" si="79"/>
        <v>137240.31583333333</v>
      </c>
    </row>
    <row r="114" spans="1:17" s="7" customFormat="1" ht="36.75" customHeight="1" x14ac:dyDescent="0.2">
      <c r="A114" s="302" t="s">
        <v>527</v>
      </c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5"/>
    </row>
    <row r="115" spans="1:17" s="7" customFormat="1" ht="38.25" customHeight="1" x14ac:dyDescent="0.2">
      <c r="A115" s="98">
        <v>53</v>
      </c>
      <c r="B115" s="107" t="s">
        <v>592</v>
      </c>
      <c r="C115" s="107" t="s">
        <v>439</v>
      </c>
      <c r="D115" s="107" t="s">
        <v>749</v>
      </c>
      <c r="E115" s="108" t="s">
        <v>303</v>
      </c>
      <c r="F115" s="108" t="s">
        <v>19</v>
      </c>
      <c r="G115" s="109">
        <v>45748</v>
      </c>
      <c r="H115" s="109">
        <v>45931</v>
      </c>
      <c r="I115" s="110">
        <v>120000</v>
      </c>
      <c r="J115" s="111">
        <v>0</v>
      </c>
      <c r="K115" s="111">
        <f t="shared" ref="K115" si="80">SUM(I115:J115)</f>
        <v>120000</v>
      </c>
      <c r="L115" s="111">
        <f>IF(I115&gt;=Datos!$D$14,(Datos!$D$14*Datos!$C$14),IF(I115&lt;=Datos!$D$14,(I115*Datos!$C$14)))</f>
        <v>3444</v>
      </c>
      <c r="M115" s="112">
        <v>16381</v>
      </c>
      <c r="N115" s="111">
        <f>IF(I115&gt;=Datos!$D$15,(Datos!$D$15*Datos!$C$15),IF(I115&lt;=Datos!$D$15,(I115*Datos!$C$15)))</f>
        <v>3648</v>
      </c>
      <c r="O115" s="111">
        <v>51740.46</v>
      </c>
      <c r="P115" s="111">
        <f>SUM(L115:O115)</f>
        <v>75213.459999999992</v>
      </c>
      <c r="Q115" s="113">
        <f>+K115-P115</f>
        <v>44786.540000000008</v>
      </c>
    </row>
    <row r="116" spans="1:17" s="7" customFormat="1" ht="38.25" customHeight="1" x14ac:dyDescent="0.2">
      <c r="A116" s="98">
        <v>54</v>
      </c>
      <c r="B116" s="107" t="s">
        <v>386</v>
      </c>
      <c r="C116" s="107" t="s">
        <v>439</v>
      </c>
      <c r="D116" s="107" t="s">
        <v>289</v>
      </c>
      <c r="E116" s="108" t="s">
        <v>303</v>
      </c>
      <c r="F116" s="108" t="s">
        <v>19</v>
      </c>
      <c r="G116" s="109">
        <v>45717</v>
      </c>
      <c r="H116" s="109">
        <v>45901</v>
      </c>
      <c r="I116" s="110">
        <v>60000</v>
      </c>
      <c r="J116" s="111">
        <v>0</v>
      </c>
      <c r="K116" s="111">
        <f>SUM(I116:J116)</f>
        <v>60000</v>
      </c>
      <c r="L116" s="111">
        <f>IF(I116&gt;=Datos!$D$14,(Datos!$D$14*Datos!$C$14),IF(I116&lt;=Datos!$D$14,(I116*Datos!$C$14)))</f>
        <v>1722</v>
      </c>
      <c r="M116" s="112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3486.6756666666661</v>
      </c>
      <c r="N116" s="111">
        <f>IF(I116&gt;=Datos!$D$15,(Datos!$D$15*Datos!$C$15),IF(I116&lt;=Datos!$D$15,(I116*Datos!$C$15)))</f>
        <v>1824</v>
      </c>
      <c r="O116" s="111">
        <v>25</v>
      </c>
      <c r="P116" s="111">
        <f>SUM(L116:O116)</f>
        <v>7057.6756666666661</v>
      </c>
      <c r="Q116" s="113">
        <f>+K116-P116</f>
        <v>52942.324333333338</v>
      </c>
    </row>
    <row r="117" spans="1:17" s="85" customFormat="1" ht="36.75" customHeight="1" x14ac:dyDescent="0.2">
      <c r="A117" s="302" t="s">
        <v>483</v>
      </c>
      <c r="B117" s="304"/>
      <c r="C117" s="116">
        <v>2</v>
      </c>
      <c r="D117" s="306"/>
      <c r="E117" s="306"/>
      <c r="F117" s="306"/>
      <c r="G117" s="306"/>
      <c r="H117" s="307"/>
      <c r="I117" s="121">
        <f>SUM(I115:I116)</f>
        <v>180000</v>
      </c>
      <c r="J117" s="121">
        <f>SUM(J116:J116)</f>
        <v>0</v>
      </c>
      <c r="K117" s="121">
        <f t="shared" ref="K117:Q117" si="81">SUM(K115:K116)</f>
        <v>180000</v>
      </c>
      <c r="L117" s="121">
        <f t="shared" si="81"/>
        <v>5166</v>
      </c>
      <c r="M117" s="121">
        <f t="shared" si="81"/>
        <v>19867.675666666666</v>
      </c>
      <c r="N117" s="121">
        <f t="shared" si="81"/>
        <v>5472</v>
      </c>
      <c r="O117" s="121">
        <f t="shared" si="81"/>
        <v>51765.46</v>
      </c>
      <c r="P117" s="121">
        <f t="shared" si="81"/>
        <v>82271.135666666654</v>
      </c>
      <c r="Q117" s="121">
        <f t="shared" si="81"/>
        <v>97728.864333333346</v>
      </c>
    </row>
    <row r="118" spans="1:17" s="7" customFormat="1" ht="36.75" customHeight="1" x14ac:dyDescent="0.2">
      <c r="A118" s="302" t="s">
        <v>881</v>
      </c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5"/>
    </row>
    <row r="119" spans="1:17" s="7" customFormat="1" ht="38.25" customHeight="1" x14ac:dyDescent="0.2">
      <c r="A119" s="106">
        <v>55</v>
      </c>
      <c r="B119" s="134" t="s">
        <v>474</v>
      </c>
      <c r="C119" s="134" t="s">
        <v>439</v>
      </c>
      <c r="D119" s="134" t="s">
        <v>882</v>
      </c>
      <c r="E119" s="115" t="s">
        <v>303</v>
      </c>
      <c r="F119" s="115" t="s">
        <v>19</v>
      </c>
      <c r="G119" s="124">
        <v>45689</v>
      </c>
      <c r="H119" s="125">
        <v>45839</v>
      </c>
      <c r="I119" s="111">
        <v>120000</v>
      </c>
      <c r="J119" s="111">
        <v>0</v>
      </c>
      <c r="K119" s="111">
        <f>SUM(I119:J119)</f>
        <v>120000</v>
      </c>
      <c r="L119" s="111">
        <f>IF(I119&gt;=Datos!$D$14,(Datos!$D$14*Datos!$C$14),IF(I119&lt;=Datos!$D$14,(I119*Datos!$C$14)))</f>
        <v>3444</v>
      </c>
      <c r="M119" s="112">
        <f>IF((I119-L119-N119)&lt;=Datos!$G$7,"0",IF((I119-L119-N119)&lt;=Datos!$G$8,((I119-L119-N119)-Datos!$F$8)*Datos!$I$6,IF((I119-L119-N119)&lt;=Datos!$G$9,Datos!$I$8+((I119-L119-N119)-Datos!$F$9)*Datos!$J$6,IF((I119-L119-N119)&gt;=Datos!$F$10,(Datos!$I$8+Datos!$J$8)+((I119-L119-N119)-Datos!$F$10)*Datos!$K$6))))</f>
        <v>16809.860666666667</v>
      </c>
      <c r="N119" s="111">
        <f>IF(I119&gt;=Datos!$D$15,(Datos!$D$15*Datos!$C$15),IF(I119&lt;=Datos!$D$15,(I119*Datos!$C$15)))</f>
        <v>3648</v>
      </c>
      <c r="O119" s="111">
        <v>20025</v>
      </c>
      <c r="P119" s="111">
        <f>+L119+M119+N119+O119</f>
        <v>43926.860666666667</v>
      </c>
      <c r="Q119" s="113">
        <f>+I119-P119</f>
        <v>76073.139333333325</v>
      </c>
    </row>
    <row r="120" spans="1:17" s="85" customFormat="1" ht="36.75" customHeight="1" x14ac:dyDescent="0.2">
      <c r="A120" s="302" t="s">
        <v>483</v>
      </c>
      <c r="B120" s="304"/>
      <c r="C120" s="116">
        <v>1</v>
      </c>
      <c r="D120" s="306"/>
      <c r="E120" s="306"/>
      <c r="F120" s="306"/>
      <c r="G120" s="306"/>
      <c r="H120" s="307"/>
      <c r="I120" s="186">
        <f>SUM(I119)</f>
        <v>120000</v>
      </c>
      <c r="J120" s="186">
        <f t="shared" ref="J120:Q120" si="82">SUM(J119)</f>
        <v>0</v>
      </c>
      <c r="K120" s="186">
        <f t="shared" si="82"/>
        <v>120000</v>
      </c>
      <c r="L120" s="186">
        <f t="shared" si="82"/>
        <v>3444</v>
      </c>
      <c r="M120" s="186">
        <f t="shared" si="82"/>
        <v>16809.860666666667</v>
      </c>
      <c r="N120" s="186">
        <f t="shared" si="82"/>
        <v>3648</v>
      </c>
      <c r="O120" s="186">
        <f t="shared" si="82"/>
        <v>20025</v>
      </c>
      <c r="P120" s="186">
        <f t="shared" si="82"/>
        <v>43926.860666666667</v>
      </c>
      <c r="Q120" s="186">
        <f t="shared" si="82"/>
        <v>76073.139333333325</v>
      </c>
    </row>
    <row r="121" spans="1:17" s="7" customFormat="1" ht="36.75" customHeight="1" x14ac:dyDescent="0.2">
      <c r="A121" s="302" t="s">
        <v>750</v>
      </c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5"/>
    </row>
    <row r="122" spans="1:17" s="7" customFormat="1" ht="38.25" customHeight="1" x14ac:dyDescent="0.2">
      <c r="A122" s="106">
        <v>56</v>
      </c>
      <c r="B122" s="132" t="s">
        <v>372</v>
      </c>
      <c r="C122" s="133" t="s">
        <v>439</v>
      </c>
      <c r="D122" s="127" t="s">
        <v>751</v>
      </c>
      <c r="E122" s="115" t="s">
        <v>303</v>
      </c>
      <c r="F122" s="115" t="s">
        <v>19</v>
      </c>
      <c r="G122" s="125">
        <v>45717</v>
      </c>
      <c r="H122" s="124">
        <v>45901</v>
      </c>
      <c r="I122" s="128">
        <v>145000</v>
      </c>
      <c r="J122" s="111">
        <v>0</v>
      </c>
      <c r="K122" s="111">
        <f>SUM(I122:J122)</f>
        <v>145000</v>
      </c>
      <c r="L122" s="111">
        <f>IF(I122&gt;=Datos!$D$14,(Datos!$D$14*Datos!$C$14),IF(I122&lt;=Datos!$D$14,(I122*Datos!$C$14)))</f>
        <v>4161.5</v>
      </c>
      <c r="M122" s="112">
        <f>IF((I122-L122-N122)&lt;=Datos!$G$7,"0",IF((I122-L122-N122)&lt;=Datos!$G$8,((I122-L122-N122)-Datos!$F$8)*Datos!$I$6,IF((I122-L122-N122)&lt;=Datos!$G$9,Datos!$I$8+((I122-L122-N122)-Datos!$F$9)*Datos!$J$6,IF((I122-L122-N122)&gt;=Datos!$F$10,(Datos!$I$8+Datos!$J$8)+((I122-L122-N122)-Datos!$F$10)*Datos!$K$6))))</f>
        <v>22690.485666666667</v>
      </c>
      <c r="N122" s="111">
        <f>IF(I122&gt;=Datos!$D$15,(Datos!$D$15*Datos!$C$15),IF(I122&lt;=Datos!$D$15,(I122*Datos!$C$15)))</f>
        <v>4408</v>
      </c>
      <c r="O122" s="111">
        <v>25</v>
      </c>
      <c r="P122" s="111">
        <f t="shared" ref="P122" si="83">SUM(L122:O122)</f>
        <v>31284.985666666667</v>
      </c>
      <c r="Q122" s="113">
        <f t="shared" ref="Q122" si="84">+K122-P122</f>
        <v>113715.01433333333</v>
      </c>
    </row>
    <row r="123" spans="1:17" s="85" customFormat="1" ht="36.75" customHeight="1" x14ac:dyDescent="0.2">
      <c r="A123" s="302" t="s">
        <v>483</v>
      </c>
      <c r="B123" s="304"/>
      <c r="C123" s="116">
        <v>1</v>
      </c>
      <c r="D123" s="306"/>
      <c r="E123" s="306"/>
      <c r="F123" s="306"/>
      <c r="G123" s="306"/>
      <c r="H123" s="307"/>
      <c r="I123" s="121">
        <f>SUM(I122)</f>
        <v>145000</v>
      </c>
      <c r="J123" s="121">
        <f t="shared" ref="J123:Q123" si="85">SUM(J122)</f>
        <v>0</v>
      </c>
      <c r="K123" s="121">
        <f t="shared" si="85"/>
        <v>145000</v>
      </c>
      <c r="L123" s="121">
        <f t="shared" si="85"/>
        <v>4161.5</v>
      </c>
      <c r="M123" s="121">
        <f t="shared" si="85"/>
        <v>22690.485666666667</v>
      </c>
      <c r="N123" s="121">
        <f t="shared" si="85"/>
        <v>4408</v>
      </c>
      <c r="O123" s="121">
        <f t="shared" si="85"/>
        <v>25</v>
      </c>
      <c r="P123" s="121">
        <f t="shared" si="85"/>
        <v>31284.985666666667</v>
      </c>
      <c r="Q123" s="121">
        <f t="shared" si="85"/>
        <v>113715.01433333333</v>
      </c>
    </row>
    <row r="124" spans="1:17" s="7" customFormat="1" ht="36.75" customHeight="1" x14ac:dyDescent="0.2">
      <c r="A124" s="302" t="s">
        <v>681</v>
      </c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5"/>
    </row>
    <row r="125" spans="1:17" s="7" customFormat="1" ht="38.25" customHeight="1" x14ac:dyDescent="0.2">
      <c r="A125" s="106">
        <v>57</v>
      </c>
      <c r="B125" s="122" t="s">
        <v>570</v>
      </c>
      <c r="C125" s="122" t="s">
        <v>439</v>
      </c>
      <c r="D125" s="127" t="s">
        <v>571</v>
      </c>
      <c r="E125" s="108" t="s">
        <v>303</v>
      </c>
      <c r="F125" s="108" t="s">
        <v>301</v>
      </c>
      <c r="G125" s="109">
        <v>45444</v>
      </c>
      <c r="H125" s="123">
        <v>45627</v>
      </c>
      <c r="I125" s="111">
        <v>120000</v>
      </c>
      <c r="J125" s="111">
        <v>0</v>
      </c>
      <c r="K125" s="111">
        <f>SUM(I125:J125)</f>
        <v>120000</v>
      </c>
      <c r="L125" s="111">
        <f>IF(I125&gt;=Datos!$D$14,(Datos!$D$14*Datos!$C$14),IF(I125&lt;=Datos!$D$14,(I125*Datos!$C$14)))</f>
        <v>3444</v>
      </c>
      <c r="M125" s="112">
        <v>16381</v>
      </c>
      <c r="N125" s="111">
        <f>IF(I125&gt;=Datos!$D$15,(Datos!$D$15*Datos!$C$15),IF(I125&lt;=Datos!$D$15,(I125*Datos!$C$15)))</f>
        <v>3648</v>
      </c>
      <c r="O125" s="111">
        <v>1740.46</v>
      </c>
      <c r="P125" s="111">
        <f>SUM(L125:O125)</f>
        <v>25213.46</v>
      </c>
      <c r="Q125" s="113">
        <f>+K125-P125</f>
        <v>94786.540000000008</v>
      </c>
    </row>
    <row r="126" spans="1:17" s="85" customFormat="1" ht="36.75" customHeight="1" x14ac:dyDescent="0.2">
      <c r="A126" s="302" t="s">
        <v>483</v>
      </c>
      <c r="B126" s="304"/>
      <c r="C126" s="116">
        <v>1</v>
      </c>
      <c r="D126" s="306"/>
      <c r="E126" s="306"/>
      <c r="F126" s="306"/>
      <c r="G126" s="306"/>
      <c r="H126" s="307"/>
      <c r="I126" s="195">
        <f>SUM(I125)</f>
        <v>120000</v>
      </c>
      <c r="J126" s="195">
        <f t="shared" ref="J126:Q126" si="86">SUM(J125)</f>
        <v>0</v>
      </c>
      <c r="K126" s="195">
        <f t="shared" si="86"/>
        <v>120000</v>
      </c>
      <c r="L126" s="195">
        <f t="shared" si="86"/>
        <v>3444</v>
      </c>
      <c r="M126" s="195">
        <f t="shared" si="86"/>
        <v>16381</v>
      </c>
      <c r="N126" s="195">
        <f t="shared" si="86"/>
        <v>3648</v>
      </c>
      <c r="O126" s="195">
        <f t="shared" si="86"/>
        <v>1740.46</v>
      </c>
      <c r="P126" s="195">
        <f t="shared" si="86"/>
        <v>25213.46</v>
      </c>
      <c r="Q126" s="195">
        <f t="shared" si="86"/>
        <v>94786.540000000008</v>
      </c>
    </row>
    <row r="127" spans="1:17" s="7" customFormat="1" ht="36.75" customHeight="1" x14ac:dyDescent="0.2">
      <c r="A127" s="302" t="s">
        <v>757</v>
      </c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5"/>
    </row>
    <row r="128" spans="1:17" s="7" customFormat="1" ht="38.25" customHeight="1" x14ac:dyDescent="0.2">
      <c r="A128" s="106">
        <v>58</v>
      </c>
      <c r="B128" s="122" t="s">
        <v>429</v>
      </c>
      <c r="C128" s="122" t="s">
        <v>439</v>
      </c>
      <c r="D128" s="127" t="s">
        <v>758</v>
      </c>
      <c r="E128" s="108" t="s">
        <v>303</v>
      </c>
      <c r="F128" s="108" t="s">
        <v>301</v>
      </c>
      <c r="G128" s="109">
        <v>45778</v>
      </c>
      <c r="H128" s="123">
        <v>45962</v>
      </c>
      <c r="I128" s="111">
        <v>120000</v>
      </c>
      <c r="J128" s="111">
        <v>0</v>
      </c>
      <c r="K128" s="111">
        <f>SUM(I128:J128)</f>
        <v>120000</v>
      </c>
      <c r="L128" s="111">
        <f>IF(I128&gt;=Datos!$D$14,(Datos!$D$14*Datos!$C$14),IF(I128&lt;=Datos!$D$14,(I128*Datos!$C$14)))</f>
        <v>3444</v>
      </c>
      <c r="M128" s="112">
        <f>IF((I128-L128-N128)&lt;=Datos!$G$7,"0",IF((I128-L128-N128)&lt;=Datos!$G$8,((I128-L128-N128)-Datos!$F$8)*Datos!$I$6,IF((I128-L128-N128)&lt;=Datos!$G$9,Datos!$I$8+((I128-L128-N128)-Datos!$F$9)*Datos!$J$6,IF((I128-L128-N128)&gt;=Datos!$F$10,(Datos!$I$8+Datos!$J$8)+((I128-L128-N128)-Datos!$F$10)*Datos!$K$6))))</f>
        <v>16809.860666666667</v>
      </c>
      <c r="N128" s="111">
        <f>IF(I128&gt;=Datos!$D$15,(Datos!$D$15*Datos!$C$15),IF(I128&lt;=Datos!$D$15,(I128*Datos!$C$15)))</f>
        <v>3648</v>
      </c>
      <c r="O128" s="111">
        <v>25</v>
      </c>
      <c r="P128" s="111">
        <f>SUM(L128:O128)</f>
        <v>23926.860666666667</v>
      </c>
      <c r="Q128" s="113">
        <f>+K128-P128</f>
        <v>96073.139333333325</v>
      </c>
    </row>
    <row r="129" spans="1:17" s="85" customFormat="1" ht="36.75" customHeight="1" x14ac:dyDescent="0.2">
      <c r="A129" s="302" t="s">
        <v>483</v>
      </c>
      <c r="B129" s="304"/>
      <c r="C129" s="116">
        <v>1</v>
      </c>
      <c r="D129" s="306"/>
      <c r="E129" s="306"/>
      <c r="F129" s="306"/>
      <c r="G129" s="306"/>
      <c r="H129" s="307"/>
      <c r="I129" s="195">
        <f>SUM(I128)</f>
        <v>120000</v>
      </c>
      <c r="J129" s="195">
        <f t="shared" ref="J129:Q129" si="87">SUM(J128)</f>
        <v>0</v>
      </c>
      <c r="K129" s="195">
        <f t="shared" si="87"/>
        <v>120000</v>
      </c>
      <c r="L129" s="195">
        <f t="shared" si="87"/>
        <v>3444</v>
      </c>
      <c r="M129" s="195">
        <f t="shared" si="87"/>
        <v>16809.860666666667</v>
      </c>
      <c r="N129" s="195">
        <f t="shared" si="87"/>
        <v>3648</v>
      </c>
      <c r="O129" s="195">
        <f t="shared" si="87"/>
        <v>25</v>
      </c>
      <c r="P129" s="195">
        <f t="shared" si="87"/>
        <v>23926.860666666667</v>
      </c>
      <c r="Q129" s="195">
        <f t="shared" si="87"/>
        <v>96073.139333333325</v>
      </c>
    </row>
    <row r="130" spans="1:17" s="7" customFormat="1" ht="36.75" customHeight="1" x14ac:dyDescent="0.2">
      <c r="A130" s="302" t="s">
        <v>939</v>
      </c>
      <c r="B130" s="304"/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5"/>
    </row>
    <row r="131" spans="1:17" s="7" customFormat="1" ht="38.25" customHeight="1" x14ac:dyDescent="0.2">
      <c r="A131" s="106">
        <v>59</v>
      </c>
      <c r="B131" s="122" t="s">
        <v>733</v>
      </c>
      <c r="C131" s="122" t="s">
        <v>439</v>
      </c>
      <c r="D131" s="127" t="s">
        <v>940</v>
      </c>
      <c r="E131" s="108" t="s">
        <v>303</v>
      </c>
      <c r="F131" s="108" t="s">
        <v>19</v>
      </c>
      <c r="G131" s="109">
        <v>45748</v>
      </c>
      <c r="H131" s="123">
        <v>45931</v>
      </c>
      <c r="I131" s="111">
        <v>135000</v>
      </c>
      <c r="J131" s="111">
        <v>0</v>
      </c>
      <c r="K131" s="111">
        <f>SUM(I131:J131)</f>
        <v>135000</v>
      </c>
      <c r="L131" s="111">
        <f>IF(I131&gt;=Datos!$D$14,(Datos!$D$14*Datos!$C$14),IF(I131&lt;=Datos!$D$14,(I131*Datos!$C$14)))</f>
        <v>3874.5</v>
      </c>
      <c r="M131" s="112">
        <f>IF((I131-L131-N131)&lt;=Datos!$G$7,"0",IF((I131-L131-N131)&lt;=Datos!$G$8,((I131-L131-N131)-Datos!$F$8)*Datos!$I$6,IF((I131-L131-N131)&lt;=Datos!$G$9,Datos!$I$8+((I131-L131-N131)-Datos!$F$9)*Datos!$J$6,IF((I131-L131-N131)&gt;=Datos!$F$10,(Datos!$I$8+Datos!$J$8)+((I131-L131-N131)-Datos!$F$10)*Datos!$K$6))))</f>
        <v>20338.235666666667</v>
      </c>
      <c r="N131" s="111">
        <f>IF(I131&gt;=Datos!$D$15,(Datos!$D$15*Datos!$C$15),IF(I131&lt;=Datos!$D$15,(I131*Datos!$C$15)))</f>
        <v>4104</v>
      </c>
      <c r="O131" s="111">
        <v>25</v>
      </c>
      <c r="P131" s="111">
        <f>SUM(L131:O131)</f>
        <v>28341.735666666667</v>
      </c>
      <c r="Q131" s="113">
        <f>+K131-P131</f>
        <v>106658.26433333333</v>
      </c>
    </row>
    <row r="132" spans="1:17" s="85" customFormat="1" ht="36.75" customHeight="1" x14ac:dyDescent="0.2">
      <c r="A132" s="302" t="s">
        <v>483</v>
      </c>
      <c r="B132" s="304"/>
      <c r="C132" s="116">
        <v>1</v>
      </c>
      <c r="D132" s="306"/>
      <c r="E132" s="306"/>
      <c r="F132" s="306"/>
      <c r="G132" s="306"/>
      <c r="H132" s="307"/>
      <c r="I132" s="121">
        <f>SUM(I131)</f>
        <v>135000</v>
      </c>
      <c r="J132" s="121">
        <f t="shared" ref="J132:Q132" si="88">SUM(J131)</f>
        <v>0</v>
      </c>
      <c r="K132" s="121">
        <f t="shared" si="88"/>
        <v>135000</v>
      </c>
      <c r="L132" s="121">
        <f t="shared" si="88"/>
        <v>3874.5</v>
      </c>
      <c r="M132" s="121">
        <f t="shared" si="88"/>
        <v>20338.235666666667</v>
      </c>
      <c r="N132" s="121">
        <f t="shared" si="88"/>
        <v>4104</v>
      </c>
      <c r="O132" s="121">
        <f t="shared" si="88"/>
        <v>25</v>
      </c>
      <c r="P132" s="121">
        <f t="shared" si="88"/>
        <v>28341.735666666667</v>
      </c>
      <c r="Q132" s="121">
        <f t="shared" si="88"/>
        <v>106658.26433333333</v>
      </c>
    </row>
    <row r="133" spans="1:17" s="7" customFormat="1" ht="36.75" customHeight="1" x14ac:dyDescent="0.2">
      <c r="A133" s="302" t="s">
        <v>682</v>
      </c>
      <c r="B133" s="304"/>
      <c r="C133" s="304"/>
      <c r="D133" s="304"/>
      <c r="E133" s="304"/>
      <c r="F133" s="30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5"/>
    </row>
    <row r="134" spans="1:17" s="7" customFormat="1" ht="38.25" customHeight="1" x14ac:dyDescent="0.2">
      <c r="A134" s="106">
        <v>60</v>
      </c>
      <c r="B134" s="122" t="s">
        <v>683</v>
      </c>
      <c r="C134" s="122" t="s">
        <v>304</v>
      </c>
      <c r="D134" s="127" t="s">
        <v>587</v>
      </c>
      <c r="E134" s="108" t="s">
        <v>303</v>
      </c>
      <c r="F134" s="108" t="s">
        <v>19</v>
      </c>
      <c r="G134" s="109">
        <v>45717</v>
      </c>
      <c r="H134" s="123">
        <v>45901</v>
      </c>
      <c r="I134" s="111">
        <v>50000</v>
      </c>
      <c r="J134" s="111">
        <v>0</v>
      </c>
      <c r="K134" s="111">
        <f>SUM(I134:J134)</f>
        <v>50000</v>
      </c>
      <c r="L134" s="111">
        <f>IF(I134&gt;=Datos!$D$14,(Datos!$D$14*Datos!$C$14),IF(I134&lt;=Datos!$D$14,(I134*Datos!$C$14)))</f>
        <v>1435</v>
      </c>
      <c r="M134" s="112">
        <f>IF((I134-L134-N134)&lt;=Datos!$G$7,"0",IF((I134-L134-N134)&lt;=Datos!$G$8,((I134-L134-N134)-Datos!$F$8)*Datos!$I$6,IF((I134-L134-N134)&lt;=Datos!$G$9,Datos!$I$8+((I134-L134-N134)-Datos!$F$9)*Datos!$J$6,IF((I134-L134-N134)&gt;=Datos!$F$10,(Datos!$I$8+Datos!$J$8)+((I134-L134-N134)-Datos!$F$10)*Datos!$K$6))))</f>
        <v>1853.9984999999997</v>
      </c>
      <c r="N134" s="111">
        <f>IF(I134&gt;=Datos!$D$15,(Datos!$D$15*Datos!$C$15),IF(I134&lt;=Datos!$D$15,(I134*Datos!$C$15)))</f>
        <v>1520</v>
      </c>
      <c r="O134" s="111">
        <v>25</v>
      </c>
      <c r="P134" s="111">
        <f>SUM(L134:O134)</f>
        <v>4833.9984999999997</v>
      </c>
      <c r="Q134" s="113">
        <f>+K134-P134</f>
        <v>45166.001499999998</v>
      </c>
    </row>
    <row r="135" spans="1:17" s="85" customFormat="1" ht="36.75" customHeight="1" x14ac:dyDescent="0.2">
      <c r="A135" s="302" t="s">
        <v>483</v>
      </c>
      <c r="B135" s="304"/>
      <c r="C135" s="116">
        <v>1</v>
      </c>
      <c r="D135" s="306"/>
      <c r="E135" s="306"/>
      <c r="F135" s="306"/>
      <c r="G135" s="306"/>
      <c r="H135" s="307"/>
      <c r="I135" s="121">
        <f>SUM(I134)</f>
        <v>50000</v>
      </c>
      <c r="J135" s="121">
        <f t="shared" ref="J135:Q135" si="89">SUM(J134)</f>
        <v>0</v>
      </c>
      <c r="K135" s="121">
        <f t="shared" si="89"/>
        <v>50000</v>
      </c>
      <c r="L135" s="121">
        <f t="shared" si="89"/>
        <v>1435</v>
      </c>
      <c r="M135" s="121">
        <f t="shared" si="89"/>
        <v>1853.9984999999997</v>
      </c>
      <c r="N135" s="121">
        <f t="shared" si="89"/>
        <v>1520</v>
      </c>
      <c r="O135" s="121">
        <f t="shared" si="89"/>
        <v>25</v>
      </c>
      <c r="P135" s="121">
        <f t="shared" si="89"/>
        <v>4833.9984999999997</v>
      </c>
      <c r="Q135" s="121">
        <f t="shared" si="89"/>
        <v>45166.001499999998</v>
      </c>
    </row>
    <row r="136" spans="1:17" s="7" customFormat="1" ht="36.75" customHeight="1" x14ac:dyDescent="0.2">
      <c r="A136" s="302" t="s">
        <v>585</v>
      </c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5"/>
    </row>
    <row r="137" spans="1:17" s="7" customFormat="1" ht="38.25" customHeight="1" x14ac:dyDescent="0.2">
      <c r="A137" s="106">
        <v>61</v>
      </c>
      <c r="B137" s="122" t="s">
        <v>773</v>
      </c>
      <c r="C137" s="122" t="s">
        <v>305</v>
      </c>
      <c r="D137" s="127" t="s">
        <v>774</v>
      </c>
      <c r="E137" s="108" t="s">
        <v>303</v>
      </c>
      <c r="F137" s="108" t="s">
        <v>301</v>
      </c>
      <c r="G137" s="109">
        <v>45809</v>
      </c>
      <c r="H137" s="123">
        <v>45992</v>
      </c>
      <c r="I137" s="111">
        <v>70000</v>
      </c>
      <c r="J137" s="111">
        <v>0</v>
      </c>
      <c r="K137" s="111">
        <f>SUM(I137:J137)</f>
        <v>70000</v>
      </c>
      <c r="L137" s="111">
        <f>IF(I137&gt;=Datos!$D$14,(Datos!$D$14*Datos!$C$14),IF(I137&lt;=Datos!$D$14,(I137*Datos!$C$14)))</f>
        <v>2009</v>
      </c>
      <c r="M137" s="112">
        <f>IF((I137-L137-N137)&lt;=Datos!$G$7,"0",IF((I137-L137-N137)&lt;=Datos!$G$8,((I137-L137-N137)-Datos!$F$8)*Datos!$I$6,IF((I137-L137-N137)&lt;=Datos!$G$9,Datos!$I$8+((I137-L137-N137)-Datos!$F$9)*Datos!$J$6,IF((I137-L137-N137)&gt;=Datos!$F$10,(Datos!$I$8+Datos!$J$8)+((I137-L137-N137)-Datos!$F$10)*Datos!$K$6))))</f>
        <v>5368.4756666666663</v>
      </c>
      <c r="N137" s="111">
        <f>IF(I137&gt;=Datos!$D$15,(Datos!$D$15*Datos!$C$15),IF(I137&lt;=Datos!$D$15,(I137*Datos!$C$15)))</f>
        <v>2128</v>
      </c>
      <c r="O137" s="111">
        <v>25</v>
      </c>
      <c r="P137" s="111">
        <f>SUM(L137:O137)</f>
        <v>9530.4756666666653</v>
      </c>
      <c r="Q137" s="113">
        <f>+K137-P137</f>
        <v>60469.524333333335</v>
      </c>
    </row>
    <row r="138" spans="1:17" s="7" customFormat="1" ht="38.25" customHeight="1" x14ac:dyDescent="0.2">
      <c r="A138" s="106">
        <v>62</v>
      </c>
      <c r="B138" s="122" t="s">
        <v>853</v>
      </c>
      <c r="C138" s="122" t="s">
        <v>305</v>
      </c>
      <c r="D138" s="127" t="s">
        <v>587</v>
      </c>
      <c r="E138" s="108" t="s">
        <v>303</v>
      </c>
      <c r="F138" s="108" t="s">
        <v>19</v>
      </c>
      <c r="G138" s="109">
        <v>45689</v>
      </c>
      <c r="H138" s="123">
        <v>45870</v>
      </c>
      <c r="I138" s="111">
        <v>50000</v>
      </c>
      <c r="J138" s="111">
        <v>0</v>
      </c>
      <c r="K138" s="111">
        <f>SUM(I138:J138)</f>
        <v>50000</v>
      </c>
      <c r="L138" s="111">
        <f>IF(I138&gt;=Datos!$D$14,(Datos!$D$14*Datos!$C$14),IF(I138&lt;=Datos!$D$14,(I138*Datos!$C$14)))</f>
        <v>1435</v>
      </c>
      <c r="M138" s="112">
        <f>IF((I138-L138-N138)&lt;=Datos!$G$7,"0",IF((I138-L138-N138)&lt;=Datos!$G$8,((I138-L138-N138)-Datos!$F$8)*Datos!$I$6,IF((I138-L138-N138)&lt;=Datos!$G$9,Datos!$I$8+((I138-L138-N138)-Datos!$F$9)*Datos!$J$6,IF((I138-L138-N138)&gt;=Datos!$F$10,(Datos!$I$8+Datos!$J$8)+((I138-L138-N138)-Datos!$F$10)*Datos!$K$6))))</f>
        <v>1853.9984999999997</v>
      </c>
      <c r="N138" s="111">
        <f>IF(I138&gt;=Datos!$D$15,(Datos!$D$15*Datos!$C$15),IF(I138&lt;=Datos!$D$15,(I138*Datos!$C$15)))</f>
        <v>1520</v>
      </c>
      <c r="O138" s="111">
        <v>25</v>
      </c>
      <c r="P138" s="111">
        <f>SUM(L138:O138)</f>
        <v>4833.9984999999997</v>
      </c>
      <c r="Q138" s="113">
        <f>+K138-P138</f>
        <v>45166.001499999998</v>
      </c>
    </row>
    <row r="139" spans="1:17" s="7" customFormat="1" ht="38.25" customHeight="1" x14ac:dyDescent="0.2">
      <c r="A139" s="106">
        <v>63</v>
      </c>
      <c r="B139" s="122" t="s">
        <v>883</v>
      </c>
      <c r="C139" s="122" t="s">
        <v>305</v>
      </c>
      <c r="D139" s="127" t="s">
        <v>587</v>
      </c>
      <c r="E139" s="108" t="s">
        <v>303</v>
      </c>
      <c r="F139" s="108" t="s">
        <v>19</v>
      </c>
      <c r="G139" s="109">
        <v>45717</v>
      </c>
      <c r="H139" s="123">
        <v>45901</v>
      </c>
      <c r="I139" s="111">
        <v>50000</v>
      </c>
      <c r="J139" s="111">
        <v>0</v>
      </c>
      <c r="K139" s="111">
        <f>SUM(I139:J139)</f>
        <v>50000</v>
      </c>
      <c r="L139" s="111">
        <f>IF(I139&gt;=Datos!$D$14,(Datos!$D$14*Datos!$C$14),IF(I139&lt;=Datos!$D$14,(I139*Datos!$C$14)))</f>
        <v>1435</v>
      </c>
      <c r="M139" s="112">
        <v>1596.68</v>
      </c>
      <c r="N139" s="111">
        <f>IF(I139&gt;=Datos!$D$15,(Datos!$D$15*Datos!$C$15),IF(I139&lt;=Datos!$D$15,(I139*Datos!$C$15)))</f>
        <v>1520</v>
      </c>
      <c r="O139" s="111">
        <v>1740.46</v>
      </c>
      <c r="P139" s="111">
        <f>SUM(L139:O139)</f>
        <v>6292.14</v>
      </c>
      <c r="Q139" s="113">
        <f>+K139-P139</f>
        <v>43707.86</v>
      </c>
    </row>
    <row r="140" spans="1:17" s="7" customFormat="1" ht="38.25" customHeight="1" x14ac:dyDescent="0.2">
      <c r="A140" s="106">
        <v>64</v>
      </c>
      <c r="B140" s="122" t="s">
        <v>586</v>
      </c>
      <c r="C140" s="122" t="s">
        <v>305</v>
      </c>
      <c r="D140" s="127" t="s">
        <v>587</v>
      </c>
      <c r="E140" s="108" t="s">
        <v>303</v>
      </c>
      <c r="F140" s="108" t="s">
        <v>19</v>
      </c>
      <c r="G140" s="109">
        <v>45717</v>
      </c>
      <c r="H140" s="123">
        <v>45901</v>
      </c>
      <c r="I140" s="111">
        <v>50000</v>
      </c>
      <c r="J140" s="111">
        <v>0</v>
      </c>
      <c r="K140" s="111">
        <f>SUM(I140:J140)</f>
        <v>50000</v>
      </c>
      <c r="L140" s="111">
        <f>IF(I140&gt;=Datos!$D$14,(Datos!$D$14*Datos!$C$14),IF(I140&lt;=Datos!$D$14,(I140*Datos!$C$14)))</f>
        <v>1435</v>
      </c>
      <c r="M140" s="112">
        <v>1596.68</v>
      </c>
      <c r="N140" s="111">
        <f>IF(I140&gt;=Datos!$D$15,(Datos!$D$15*Datos!$C$15),IF(I140&lt;=Datos!$D$15,(I140*Datos!$C$15)))</f>
        <v>1520</v>
      </c>
      <c r="O140" s="111">
        <v>1740.46</v>
      </c>
      <c r="P140" s="111">
        <f>SUM(L140:O140)</f>
        <v>6292.14</v>
      </c>
      <c r="Q140" s="113">
        <f>+K140-P140</f>
        <v>43707.86</v>
      </c>
    </row>
    <row r="141" spans="1:17" s="85" customFormat="1" ht="36.75" customHeight="1" x14ac:dyDescent="0.2">
      <c r="A141" s="302" t="s">
        <v>483</v>
      </c>
      <c r="B141" s="304"/>
      <c r="C141" s="116">
        <v>4</v>
      </c>
      <c r="D141" s="306"/>
      <c r="E141" s="306"/>
      <c r="F141" s="306"/>
      <c r="G141" s="306"/>
      <c r="H141" s="307"/>
      <c r="I141" s="121">
        <f>SUM(I137:I140)</f>
        <v>220000</v>
      </c>
      <c r="J141" s="121">
        <f t="shared" ref="J141:Q141" si="90">SUM(J137:J140)</f>
        <v>0</v>
      </c>
      <c r="K141" s="121">
        <f t="shared" si="90"/>
        <v>220000</v>
      </c>
      <c r="L141" s="121">
        <f t="shared" si="90"/>
        <v>6314</v>
      </c>
      <c r="M141" s="121">
        <f t="shared" si="90"/>
        <v>10415.834166666666</v>
      </c>
      <c r="N141" s="121">
        <f t="shared" si="90"/>
        <v>6688</v>
      </c>
      <c r="O141" s="121">
        <f t="shared" si="90"/>
        <v>3530.92</v>
      </c>
      <c r="P141" s="121">
        <f t="shared" si="90"/>
        <v>26948.754166666666</v>
      </c>
      <c r="Q141" s="121">
        <f t="shared" si="90"/>
        <v>193051.24583333335</v>
      </c>
    </row>
    <row r="142" spans="1:17" s="7" customFormat="1" ht="36.75" customHeight="1" x14ac:dyDescent="0.2">
      <c r="A142" s="302" t="s">
        <v>730</v>
      </c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5"/>
    </row>
    <row r="143" spans="1:17" s="7" customFormat="1" ht="38.25" customHeight="1" x14ac:dyDescent="0.2">
      <c r="A143" s="106">
        <v>65</v>
      </c>
      <c r="B143" s="122" t="s">
        <v>731</v>
      </c>
      <c r="C143" s="122" t="s">
        <v>354</v>
      </c>
      <c r="D143" s="127" t="s">
        <v>587</v>
      </c>
      <c r="E143" s="108" t="s">
        <v>303</v>
      </c>
      <c r="F143" s="108" t="s">
        <v>19</v>
      </c>
      <c r="G143" s="109">
        <v>45748</v>
      </c>
      <c r="H143" s="123">
        <v>45931</v>
      </c>
      <c r="I143" s="111">
        <v>50000</v>
      </c>
      <c r="J143" s="111">
        <v>0</v>
      </c>
      <c r="K143" s="111">
        <f>SUM(I143:J143)</f>
        <v>50000</v>
      </c>
      <c r="L143" s="111">
        <f>IF(I143&gt;=Datos!$D$14,(Datos!$D$14*Datos!$C$14),IF(I143&lt;=Datos!$D$14,(I143*Datos!$C$14)))</f>
        <v>1435</v>
      </c>
      <c r="M143" s="112">
        <f>IF((I143-L143-N143)&lt;=Datos!$G$7,"0",IF((I143-L143-N143)&lt;=Datos!$G$8,((I143-L143-N143)-Datos!$F$8)*Datos!$I$6,IF((I143-L143-N143)&lt;=Datos!$G$9,Datos!$I$8+((I143-L143-N143)-Datos!$F$9)*Datos!$J$6,IF((I143-L143-N143)&gt;=Datos!$F$10,(Datos!$I$8+Datos!$J$8)+((I143-L143-N143)-Datos!$F$10)*Datos!$K$6))))</f>
        <v>1853.9984999999997</v>
      </c>
      <c r="N143" s="111">
        <f>IF(I143&gt;=Datos!$D$15,(Datos!$D$15*Datos!$C$15),IF(I143&lt;=Datos!$D$15,(I143*Datos!$C$15)))</f>
        <v>1520</v>
      </c>
      <c r="O143" s="111">
        <v>25</v>
      </c>
      <c r="P143" s="111">
        <f>SUM(L143:O143)</f>
        <v>4833.9984999999997</v>
      </c>
      <c r="Q143" s="113">
        <f>+K143-P143</f>
        <v>45166.001499999998</v>
      </c>
    </row>
    <row r="144" spans="1:17" s="7" customFormat="1" ht="38.25" customHeight="1" x14ac:dyDescent="0.2">
      <c r="A144" s="106">
        <v>66</v>
      </c>
      <c r="B144" s="122" t="s">
        <v>941</v>
      </c>
      <c r="C144" s="122" t="s">
        <v>354</v>
      </c>
      <c r="D144" s="127" t="s">
        <v>943</v>
      </c>
      <c r="E144" s="108" t="s">
        <v>303</v>
      </c>
      <c r="F144" s="108" t="s">
        <v>19</v>
      </c>
      <c r="G144" s="109">
        <v>45748</v>
      </c>
      <c r="H144" s="123">
        <v>45931</v>
      </c>
      <c r="I144" s="111">
        <v>50000</v>
      </c>
      <c r="J144" s="111">
        <v>0</v>
      </c>
      <c r="K144" s="111">
        <f t="shared" ref="K144:K145" si="91">SUM(I144:J144)</f>
        <v>50000</v>
      </c>
      <c r="L144" s="111">
        <f>IF(I144&gt;=Datos!$D$14,(Datos!$D$14*Datos!$C$14),IF(I144&lt;=Datos!$D$14,(I144*Datos!$C$14)))</f>
        <v>1435</v>
      </c>
      <c r="M144" s="112">
        <f>IF((I144-L144-N144)&lt;=Datos!$G$7,"0",IF((I144-L144-N144)&lt;=Datos!$G$8,((I144-L144-N144)-Datos!$F$8)*Datos!$I$6,IF((I144-L144-N144)&lt;=Datos!$G$9,Datos!$I$8+((I144-L144-N144)-Datos!$F$9)*Datos!$J$6,IF((I144-L144-N144)&gt;=Datos!$F$10,(Datos!$I$8+Datos!$J$8)+((I144-L144-N144)-Datos!$F$10)*Datos!$K$6))))</f>
        <v>1853.9984999999997</v>
      </c>
      <c r="N144" s="111">
        <f>IF(I144&gt;=Datos!$D$15,(Datos!$D$15*Datos!$C$15),IF(I144&lt;=Datos!$D$15,(I144*Datos!$C$15)))</f>
        <v>1520</v>
      </c>
      <c r="O144" s="111">
        <v>25</v>
      </c>
      <c r="P144" s="111">
        <f t="shared" ref="P144:P145" si="92">SUM(L144:O144)</f>
        <v>4833.9984999999997</v>
      </c>
      <c r="Q144" s="113">
        <f t="shared" ref="Q144:Q145" si="93">+K144-P144</f>
        <v>45166.001499999998</v>
      </c>
    </row>
    <row r="145" spans="1:17" s="7" customFormat="1" ht="38.25" customHeight="1" x14ac:dyDescent="0.2">
      <c r="A145" s="106">
        <v>67</v>
      </c>
      <c r="B145" s="122" t="s">
        <v>942</v>
      </c>
      <c r="C145" s="122" t="s">
        <v>354</v>
      </c>
      <c r="D145" s="127" t="s">
        <v>944</v>
      </c>
      <c r="E145" s="108" t="s">
        <v>303</v>
      </c>
      <c r="F145" s="108" t="s">
        <v>19</v>
      </c>
      <c r="G145" s="109">
        <v>45748</v>
      </c>
      <c r="H145" s="123">
        <v>45931</v>
      </c>
      <c r="I145" s="111">
        <v>70000</v>
      </c>
      <c r="J145" s="111">
        <v>0</v>
      </c>
      <c r="K145" s="111">
        <f t="shared" si="91"/>
        <v>70000</v>
      </c>
      <c r="L145" s="111">
        <f>IF(I145&gt;=Datos!$D$14,(Datos!$D$14*Datos!$C$14),IF(I145&lt;=Datos!$D$14,(I145*Datos!$C$14)))</f>
        <v>2009</v>
      </c>
      <c r="M145" s="112">
        <f>IF((I145-L145-N145)&lt;=Datos!$G$7,"0",IF((I145-L145-N145)&lt;=Datos!$G$8,((I145-L145-N145)-Datos!$F$8)*Datos!$I$6,IF((I145-L145-N145)&lt;=Datos!$G$9,Datos!$I$8+((I145-L145-N145)-Datos!$F$9)*Datos!$J$6,IF((I145-L145-N145)&gt;=Datos!$F$10,(Datos!$I$8+Datos!$J$8)+((I145-L145-N145)-Datos!$F$10)*Datos!$K$6))))</f>
        <v>5368.4756666666663</v>
      </c>
      <c r="N145" s="111">
        <f>IF(I145&gt;=Datos!$D$15,(Datos!$D$15*Datos!$C$15),IF(I145&lt;=Datos!$D$15,(I145*Datos!$C$15)))</f>
        <v>2128</v>
      </c>
      <c r="O145" s="111">
        <v>25</v>
      </c>
      <c r="P145" s="111">
        <f t="shared" si="92"/>
        <v>9530.4756666666653</v>
      </c>
      <c r="Q145" s="113">
        <f t="shared" si="93"/>
        <v>60469.524333333335</v>
      </c>
    </row>
    <row r="146" spans="1:17" s="85" customFormat="1" ht="36.75" customHeight="1" x14ac:dyDescent="0.2">
      <c r="A146" s="302" t="s">
        <v>483</v>
      </c>
      <c r="B146" s="304"/>
      <c r="C146" s="116">
        <v>3</v>
      </c>
      <c r="D146" s="306"/>
      <c r="E146" s="306"/>
      <c r="F146" s="306"/>
      <c r="G146" s="306"/>
      <c r="H146" s="307"/>
      <c r="I146" s="121">
        <f>SUM(I143:I145)</f>
        <v>170000</v>
      </c>
      <c r="J146" s="121">
        <f t="shared" ref="J146:Q146" si="94">SUM(J143:J145)</f>
        <v>0</v>
      </c>
      <c r="K146" s="121">
        <f t="shared" si="94"/>
        <v>170000</v>
      </c>
      <c r="L146" s="121">
        <f t="shared" si="94"/>
        <v>4879</v>
      </c>
      <c r="M146" s="121">
        <f t="shared" si="94"/>
        <v>9076.4726666666647</v>
      </c>
      <c r="N146" s="121">
        <f t="shared" si="94"/>
        <v>5168</v>
      </c>
      <c r="O146" s="121">
        <f t="shared" si="94"/>
        <v>75</v>
      </c>
      <c r="P146" s="121">
        <f t="shared" si="94"/>
        <v>19198.472666666665</v>
      </c>
      <c r="Q146" s="121">
        <f t="shared" si="94"/>
        <v>150801.52733333333</v>
      </c>
    </row>
    <row r="147" spans="1:17" s="7" customFormat="1" ht="36.75" customHeight="1" x14ac:dyDescent="0.2">
      <c r="A147" s="302" t="s">
        <v>684</v>
      </c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5"/>
    </row>
    <row r="148" spans="1:17" s="7" customFormat="1" ht="38.25" customHeight="1" x14ac:dyDescent="0.2">
      <c r="A148" s="106">
        <v>68</v>
      </c>
      <c r="B148" s="122" t="s">
        <v>685</v>
      </c>
      <c r="C148" s="122" t="s">
        <v>304</v>
      </c>
      <c r="D148" s="127" t="s">
        <v>689</v>
      </c>
      <c r="E148" s="108" t="s">
        <v>303</v>
      </c>
      <c r="F148" s="108" t="s">
        <v>19</v>
      </c>
      <c r="G148" s="109">
        <v>45778</v>
      </c>
      <c r="H148" s="123">
        <v>45962</v>
      </c>
      <c r="I148" s="111">
        <v>66000</v>
      </c>
      <c r="J148" s="111">
        <v>0</v>
      </c>
      <c r="K148" s="111">
        <f>SUM(I148:J148)</f>
        <v>66000</v>
      </c>
      <c r="L148" s="111">
        <f>IF(I148&gt;=Datos!$D$14,(Datos!$D$14*Datos!$C$14),IF(I148&lt;=Datos!$D$14,(I148*Datos!$C$14)))</f>
        <v>1894.2</v>
      </c>
      <c r="M148" s="112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4615.755666666666</v>
      </c>
      <c r="N148" s="111">
        <f>IF(I148&gt;=Datos!$D$15,(Datos!$D$15*Datos!$C$15),IF(I148&lt;=Datos!$D$15,(I148*Datos!$C$15)))</f>
        <v>2006.4</v>
      </c>
      <c r="O148" s="111">
        <v>25</v>
      </c>
      <c r="P148" s="111">
        <f>SUM(L148:O148)</f>
        <v>8541.3556666666664</v>
      </c>
      <c r="Q148" s="113">
        <f>+K148-P148</f>
        <v>57458.64433333333</v>
      </c>
    </row>
    <row r="149" spans="1:17" s="7" customFormat="1" ht="38.25" customHeight="1" x14ac:dyDescent="0.2">
      <c r="A149" s="106">
        <v>69</v>
      </c>
      <c r="B149" s="122" t="s">
        <v>686</v>
      </c>
      <c r="C149" s="122" t="s">
        <v>304</v>
      </c>
      <c r="D149" s="127" t="s">
        <v>689</v>
      </c>
      <c r="E149" s="108" t="s">
        <v>303</v>
      </c>
      <c r="F149" s="108" t="s">
        <v>19</v>
      </c>
      <c r="G149" s="109">
        <v>45717</v>
      </c>
      <c r="H149" s="123">
        <v>45901</v>
      </c>
      <c r="I149" s="111">
        <v>66000</v>
      </c>
      <c r="J149" s="111">
        <v>0</v>
      </c>
      <c r="K149" s="111">
        <f t="shared" ref="K149:K151" si="95">SUM(I149:J149)</f>
        <v>66000</v>
      </c>
      <c r="L149" s="111">
        <f>IF(I149&gt;=Datos!$D$14,(Datos!$D$14*Datos!$C$14),IF(I149&lt;=Datos!$D$14,(I149*Datos!$C$14)))</f>
        <v>1894.2</v>
      </c>
      <c r="M149" s="112">
        <f>IF((I149-L149-N149)&lt;=Datos!$G$7,"0",IF((I149-L149-N149)&lt;=Datos!$G$8,((I149-L149-N149)-Datos!$F$8)*Datos!$I$6,IF((I149-L149-N149)&lt;=Datos!$G$9,Datos!$I$8+((I149-L149-N149)-Datos!$F$9)*Datos!$J$6,IF((I149-L149-N149)&gt;=Datos!$F$10,(Datos!$I$8+Datos!$J$8)+((I149-L149-N149)-Datos!$F$10)*Datos!$K$6))))</f>
        <v>4615.755666666666</v>
      </c>
      <c r="N149" s="111">
        <f>IF(I149&gt;=Datos!$D$15,(Datos!$D$15*Datos!$C$15),IF(I149&lt;=Datos!$D$15,(I149*Datos!$C$15)))</f>
        <v>2006.4</v>
      </c>
      <c r="O149" s="111">
        <v>25</v>
      </c>
      <c r="P149" s="111">
        <f t="shared" ref="P149:P151" si="96">SUM(L149:O149)</f>
        <v>8541.3556666666664</v>
      </c>
      <c r="Q149" s="113">
        <f t="shared" ref="Q149:Q151" si="97">+K149-P149</f>
        <v>57458.64433333333</v>
      </c>
    </row>
    <row r="150" spans="1:17" s="7" customFormat="1" ht="39" customHeight="1" x14ac:dyDescent="0.2">
      <c r="A150" s="106">
        <v>70</v>
      </c>
      <c r="B150" s="122" t="s">
        <v>687</v>
      </c>
      <c r="C150" s="122" t="s">
        <v>304</v>
      </c>
      <c r="D150" s="127" t="s">
        <v>689</v>
      </c>
      <c r="E150" s="108" t="s">
        <v>303</v>
      </c>
      <c r="F150" s="108" t="s">
        <v>19</v>
      </c>
      <c r="G150" s="109">
        <v>45717</v>
      </c>
      <c r="H150" s="123">
        <v>45901</v>
      </c>
      <c r="I150" s="111">
        <v>66000</v>
      </c>
      <c r="J150" s="111">
        <v>0</v>
      </c>
      <c r="K150" s="111">
        <f t="shared" si="95"/>
        <v>66000</v>
      </c>
      <c r="L150" s="111">
        <f>IF(I150&gt;=Datos!$D$14,(Datos!$D$14*Datos!$C$14),IF(I150&lt;=Datos!$D$14,(I150*Datos!$C$14)))</f>
        <v>1894.2</v>
      </c>
      <c r="M150" s="112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4615.755666666666</v>
      </c>
      <c r="N150" s="111">
        <f>IF(I150&gt;=Datos!$D$15,(Datos!$D$15*Datos!$C$15),IF(I150&lt;=Datos!$D$15,(I150*Datos!$C$15)))</f>
        <v>2006.4</v>
      </c>
      <c r="O150" s="111">
        <v>25</v>
      </c>
      <c r="P150" s="111">
        <f t="shared" si="96"/>
        <v>8541.3556666666664</v>
      </c>
      <c r="Q150" s="113">
        <f t="shared" si="97"/>
        <v>57458.64433333333</v>
      </c>
    </row>
    <row r="151" spans="1:17" s="7" customFormat="1" ht="38.25" customHeight="1" x14ac:dyDescent="0.2">
      <c r="A151" s="106">
        <v>71</v>
      </c>
      <c r="B151" s="122" t="s">
        <v>688</v>
      </c>
      <c r="C151" s="122" t="s">
        <v>304</v>
      </c>
      <c r="D151" s="127" t="s">
        <v>689</v>
      </c>
      <c r="E151" s="108" t="s">
        <v>303</v>
      </c>
      <c r="F151" s="108" t="s">
        <v>19</v>
      </c>
      <c r="G151" s="109">
        <v>45717</v>
      </c>
      <c r="H151" s="123">
        <v>45901</v>
      </c>
      <c r="I151" s="111">
        <v>66000</v>
      </c>
      <c r="J151" s="111">
        <v>0</v>
      </c>
      <c r="K151" s="111">
        <f t="shared" si="95"/>
        <v>66000</v>
      </c>
      <c r="L151" s="111">
        <f>IF(I151&gt;=Datos!$D$14,(Datos!$D$14*Datos!$C$14),IF(I151&lt;=Datos!$D$14,(I151*Datos!$C$14)))</f>
        <v>1894.2</v>
      </c>
      <c r="M151" s="112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4615.755666666666</v>
      </c>
      <c r="N151" s="111">
        <f>IF(I151&gt;=Datos!$D$15,(Datos!$D$15*Datos!$C$15),IF(I151&lt;=Datos!$D$15,(I151*Datos!$C$15)))</f>
        <v>2006.4</v>
      </c>
      <c r="O151" s="111">
        <v>25</v>
      </c>
      <c r="P151" s="111">
        <f t="shared" si="96"/>
        <v>8541.3556666666664</v>
      </c>
      <c r="Q151" s="113">
        <f t="shared" si="97"/>
        <v>57458.64433333333</v>
      </c>
    </row>
    <row r="152" spans="1:17" s="85" customFormat="1" ht="36.75" customHeight="1" x14ac:dyDescent="0.2">
      <c r="A152" s="302" t="s">
        <v>483</v>
      </c>
      <c r="B152" s="304"/>
      <c r="C152" s="116">
        <v>4</v>
      </c>
      <c r="D152" s="306"/>
      <c r="E152" s="306"/>
      <c r="F152" s="306"/>
      <c r="G152" s="306"/>
      <c r="H152" s="307"/>
      <c r="I152" s="121">
        <f>SUM(I148:I151)</f>
        <v>264000</v>
      </c>
      <c r="J152" s="121">
        <f t="shared" ref="J152:Q152" si="98">SUM(J148:J151)</f>
        <v>0</v>
      </c>
      <c r="K152" s="121">
        <f t="shared" si="98"/>
        <v>264000</v>
      </c>
      <c r="L152" s="121">
        <f t="shared" si="98"/>
        <v>7576.8</v>
      </c>
      <c r="M152" s="121">
        <f t="shared" si="98"/>
        <v>18463.022666666664</v>
      </c>
      <c r="N152" s="121">
        <f t="shared" si="98"/>
        <v>8025.6</v>
      </c>
      <c r="O152" s="121">
        <f t="shared" si="98"/>
        <v>100</v>
      </c>
      <c r="P152" s="121">
        <f t="shared" si="98"/>
        <v>34165.422666666665</v>
      </c>
      <c r="Q152" s="121">
        <f t="shared" si="98"/>
        <v>229834.57733333332</v>
      </c>
    </row>
    <row r="153" spans="1:17" s="7" customFormat="1" ht="36.75" customHeight="1" x14ac:dyDescent="0.2">
      <c r="A153" s="302" t="s">
        <v>776</v>
      </c>
      <c r="B153" s="304"/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5"/>
    </row>
    <row r="154" spans="1:17" s="7" customFormat="1" ht="38.25" customHeight="1" x14ac:dyDescent="0.2">
      <c r="A154" s="106">
        <v>72</v>
      </c>
      <c r="B154" s="122" t="s">
        <v>775</v>
      </c>
      <c r="C154" s="122" t="s">
        <v>305</v>
      </c>
      <c r="D154" s="127" t="s">
        <v>689</v>
      </c>
      <c r="E154" s="108" t="s">
        <v>303</v>
      </c>
      <c r="F154" s="108" t="s">
        <v>19</v>
      </c>
      <c r="G154" s="109">
        <v>45809</v>
      </c>
      <c r="H154" s="123">
        <v>45992</v>
      </c>
      <c r="I154" s="111">
        <v>35000</v>
      </c>
      <c r="J154" s="111">
        <v>0</v>
      </c>
      <c r="K154" s="111">
        <f>SUM(I154:J154)</f>
        <v>35000</v>
      </c>
      <c r="L154" s="111">
        <f>IF(I154&gt;=Datos!$D$14,(Datos!$D$14*Datos!$C$14),IF(I154&lt;=Datos!$D$14,(I154*Datos!$C$14)))</f>
        <v>1004.5</v>
      </c>
      <c r="M154" s="112" t="str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0</v>
      </c>
      <c r="N154" s="111">
        <f>IF(I154&gt;=Datos!$D$15,(Datos!$D$15*Datos!$C$15),IF(I154&lt;=Datos!$D$15,(I154*Datos!$C$15)))</f>
        <v>1064</v>
      </c>
      <c r="O154" s="111">
        <v>25</v>
      </c>
      <c r="P154" s="111">
        <f>SUM(L154:O154)</f>
        <v>2093.5</v>
      </c>
      <c r="Q154" s="113">
        <f>+K154-P154</f>
        <v>32906.5</v>
      </c>
    </row>
    <row r="155" spans="1:17" s="85" customFormat="1" ht="36.75" customHeight="1" x14ac:dyDescent="0.2">
      <c r="A155" s="302" t="s">
        <v>483</v>
      </c>
      <c r="B155" s="304"/>
      <c r="C155" s="116">
        <v>1</v>
      </c>
      <c r="D155" s="306"/>
      <c r="E155" s="306"/>
      <c r="F155" s="306"/>
      <c r="G155" s="306"/>
      <c r="H155" s="307"/>
      <c r="I155" s="121">
        <f>SUM(I154)</f>
        <v>35000</v>
      </c>
      <c r="J155" s="121">
        <f t="shared" ref="J155:Q155" si="99">SUM(J154)</f>
        <v>0</v>
      </c>
      <c r="K155" s="121">
        <f t="shared" si="99"/>
        <v>35000</v>
      </c>
      <c r="L155" s="121">
        <f t="shared" si="99"/>
        <v>1004.5</v>
      </c>
      <c r="M155" s="121">
        <f t="shared" si="99"/>
        <v>0</v>
      </c>
      <c r="N155" s="121">
        <f t="shared" si="99"/>
        <v>1064</v>
      </c>
      <c r="O155" s="121">
        <f t="shared" si="99"/>
        <v>25</v>
      </c>
      <c r="P155" s="121">
        <f t="shared" si="99"/>
        <v>2093.5</v>
      </c>
      <c r="Q155" s="121">
        <f t="shared" si="99"/>
        <v>32906.5</v>
      </c>
    </row>
    <row r="156" spans="1:17" s="7" customFormat="1" ht="36.75" customHeight="1" x14ac:dyDescent="0.2">
      <c r="A156" s="302" t="s">
        <v>644</v>
      </c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5"/>
    </row>
    <row r="157" spans="1:17" s="7" customFormat="1" ht="38.25" customHeight="1" x14ac:dyDescent="0.2">
      <c r="A157" s="106">
        <v>73</v>
      </c>
      <c r="B157" s="122" t="s">
        <v>732</v>
      </c>
      <c r="C157" s="122" t="s">
        <v>354</v>
      </c>
      <c r="D157" s="127" t="s">
        <v>689</v>
      </c>
      <c r="E157" s="108" t="s">
        <v>303</v>
      </c>
      <c r="F157" s="108" t="s">
        <v>301</v>
      </c>
      <c r="G157" s="109">
        <v>45748</v>
      </c>
      <c r="H157" s="123">
        <v>45931</v>
      </c>
      <c r="I157" s="111">
        <v>66000</v>
      </c>
      <c r="J157" s="111">
        <v>0</v>
      </c>
      <c r="K157" s="111">
        <f>SUM(I157:J157)</f>
        <v>66000</v>
      </c>
      <c r="L157" s="111">
        <f>IF(I157&gt;=Datos!$D$14,(Datos!$D$14*Datos!$C$14),IF(I157&lt;=Datos!$D$14,(I157*Datos!$C$14)))</f>
        <v>1894.2</v>
      </c>
      <c r="M157" s="112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4615.755666666666</v>
      </c>
      <c r="N157" s="111">
        <f>IF(I157&gt;=Datos!$D$15,(Datos!$D$15*Datos!$C$15),IF(I157&lt;=Datos!$D$15,(I157*Datos!$C$15)))</f>
        <v>2006.4</v>
      </c>
      <c r="O157" s="111">
        <v>25</v>
      </c>
      <c r="P157" s="111">
        <f>SUM(L157:O157)</f>
        <v>8541.3556666666664</v>
      </c>
      <c r="Q157" s="113">
        <f>+K157-P157</f>
        <v>57458.64433333333</v>
      </c>
    </row>
    <row r="158" spans="1:17" s="85" customFormat="1" ht="36.75" customHeight="1" x14ac:dyDescent="0.2">
      <c r="A158" s="302" t="s">
        <v>483</v>
      </c>
      <c r="B158" s="304"/>
      <c r="C158" s="116">
        <v>1</v>
      </c>
      <c r="D158" s="306"/>
      <c r="E158" s="306"/>
      <c r="F158" s="306"/>
      <c r="G158" s="306"/>
      <c r="H158" s="307"/>
      <c r="I158" s="121">
        <f>SUM(I157)</f>
        <v>66000</v>
      </c>
      <c r="J158" s="121">
        <f t="shared" ref="J158:Q158" si="100">SUM(J157)</f>
        <v>0</v>
      </c>
      <c r="K158" s="121">
        <f t="shared" si="100"/>
        <v>66000</v>
      </c>
      <c r="L158" s="121">
        <f t="shared" si="100"/>
        <v>1894.2</v>
      </c>
      <c r="M158" s="121">
        <f t="shared" si="100"/>
        <v>4615.755666666666</v>
      </c>
      <c r="N158" s="121">
        <f t="shared" si="100"/>
        <v>2006.4</v>
      </c>
      <c r="O158" s="121">
        <f t="shared" si="100"/>
        <v>25</v>
      </c>
      <c r="P158" s="121">
        <f t="shared" si="100"/>
        <v>8541.3556666666664</v>
      </c>
      <c r="Q158" s="121">
        <f t="shared" si="100"/>
        <v>57458.64433333333</v>
      </c>
    </row>
    <row r="159" spans="1:17" s="7" customFormat="1" ht="36.75" customHeight="1" x14ac:dyDescent="0.2">
      <c r="A159" s="302" t="s">
        <v>949</v>
      </c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5"/>
    </row>
    <row r="160" spans="1:17" s="7" customFormat="1" ht="38.25" customHeight="1" x14ac:dyDescent="0.2">
      <c r="A160" s="106">
        <v>74</v>
      </c>
      <c r="B160" s="122" t="s">
        <v>945</v>
      </c>
      <c r="C160" s="122" t="s">
        <v>304</v>
      </c>
      <c r="D160" s="127" t="s">
        <v>480</v>
      </c>
      <c r="E160" s="108" t="s">
        <v>303</v>
      </c>
      <c r="F160" s="108" t="s">
        <v>19</v>
      </c>
      <c r="G160" s="109">
        <v>45748</v>
      </c>
      <c r="H160" s="123">
        <v>45931</v>
      </c>
      <c r="I160" s="111">
        <v>35000</v>
      </c>
      <c r="J160" s="111">
        <v>0</v>
      </c>
      <c r="K160" s="111">
        <f t="shared" ref="K160:K162" si="101">SUM(I160:J160)</f>
        <v>35000</v>
      </c>
      <c r="L160" s="111">
        <f>IF(I160&gt;=Datos!$D$14,(Datos!$D$14*Datos!$C$14),IF(I160&lt;=Datos!$D$14,(I160*Datos!$C$14)))</f>
        <v>1004.5</v>
      </c>
      <c r="M160" s="112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1">
        <f>IF(I160&gt;=Datos!$D$15,(Datos!$D$15*Datos!$C$15),IF(I160&lt;=Datos!$D$15,(I160*Datos!$C$15)))</f>
        <v>1064</v>
      </c>
      <c r="O160" s="111">
        <v>25</v>
      </c>
      <c r="P160" s="111">
        <f t="shared" ref="P160:P162" si="102">SUM(L160:O160)</f>
        <v>2093.5</v>
      </c>
      <c r="Q160" s="113">
        <f t="shared" ref="Q160:Q162" si="103">+K160-P160</f>
        <v>32906.5</v>
      </c>
    </row>
    <row r="161" spans="1:17" s="7" customFormat="1" ht="38.25" customHeight="1" x14ac:dyDescent="0.2">
      <c r="A161" s="106">
        <v>75</v>
      </c>
      <c r="B161" s="122" t="s">
        <v>946</v>
      </c>
      <c r="C161" s="122" t="s">
        <v>304</v>
      </c>
      <c r="D161" s="127" t="s">
        <v>950</v>
      </c>
      <c r="E161" s="108" t="s">
        <v>303</v>
      </c>
      <c r="F161" s="108" t="s">
        <v>19</v>
      </c>
      <c r="G161" s="109">
        <v>45748</v>
      </c>
      <c r="H161" s="123">
        <v>45931</v>
      </c>
      <c r="I161" s="111">
        <v>60000</v>
      </c>
      <c r="J161" s="111">
        <v>0</v>
      </c>
      <c r="K161" s="111">
        <f t="shared" si="101"/>
        <v>60000</v>
      </c>
      <c r="L161" s="111">
        <f>IF(I161&gt;=Datos!$D$14,(Datos!$D$14*Datos!$C$14),IF(I161&lt;=Datos!$D$14,(I161*Datos!$C$14)))</f>
        <v>1722</v>
      </c>
      <c r="M161" s="112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3486.6756666666661</v>
      </c>
      <c r="N161" s="111">
        <f>IF(I161&gt;=Datos!$D$15,(Datos!$D$15*Datos!$C$15),IF(I161&lt;=Datos!$D$15,(I161*Datos!$C$15)))</f>
        <v>1824</v>
      </c>
      <c r="O161" s="111">
        <v>25</v>
      </c>
      <c r="P161" s="111">
        <f t="shared" si="102"/>
        <v>7057.6756666666661</v>
      </c>
      <c r="Q161" s="113">
        <f t="shared" si="103"/>
        <v>52942.324333333338</v>
      </c>
    </row>
    <row r="162" spans="1:17" s="7" customFormat="1" ht="38.25" customHeight="1" x14ac:dyDescent="0.2">
      <c r="A162" s="106">
        <v>76</v>
      </c>
      <c r="B162" s="122" t="s">
        <v>947</v>
      </c>
      <c r="C162" s="122" t="s">
        <v>304</v>
      </c>
      <c r="D162" s="127" t="s">
        <v>665</v>
      </c>
      <c r="E162" s="108" t="s">
        <v>303</v>
      </c>
      <c r="F162" s="108" t="s">
        <v>301</v>
      </c>
      <c r="G162" s="109">
        <v>45748</v>
      </c>
      <c r="H162" s="123">
        <v>45931</v>
      </c>
      <c r="I162" s="111">
        <v>60000</v>
      </c>
      <c r="J162" s="111">
        <v>0</v>
      </c>
      <c r="K162" s="111">
        <f t="shared" si="101"/>
        <v>60000</v>
      </c>
      <c r="L162" s="111">
        <f>IF(I162&gt;=Datos!$D$14,(Datos!$D$14*Datos!$C$14),IF(I162&lt;=Datos!$D$14,(I162*Datos!$C$14)))</f>
        <v>1722</v>
      </c>
      <c r="M162" s="112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3486.6756666666661</v>
      </c>
      <c r="N162" s="111">
        <f>IF(I162&gt;=Datos!$D$15,(Datos!$D$15*Datos!$C$15),IF(I162&lt;=Datos!$D$15,(I162*Datos!$C$15)))</f>
        <v>1824</v>
      </c>
      <c r="O162" s="111">
        <v>25</v>
      </c>
      <c r="P162" s="111">
        <f t="shared" si="102"/>
        <v>7057.6756666666661</v>
      </c>
      <c r="Q162" s="113">
        <f t="shared" si="103"/>
        <v>52942.324333333338</v>
      </c>
    </row>
    <row r="163" spans="1:17" s="7" customFormat="1" ht="38.25" customHeight="1" x14ac:dyDescent="0.2">
      <c r="A163" s="106">
        <v>77</v>
      </c>
      <c r="B163" s="122" t="s">
        <v>948</v>
      </c>
      <c r="C163" s="122" t="s">
        <v>304</v>
      </c>
      <c r="D163" s="127" t="s">
        <v>308</v>
      </c>
      <c r="E163" s="108" t="s">
        <v>303</v>
      </c>
      <c r="F163" s="108" t="s">
        <v>19</v>
      </c>
      <c r="G163" s="109">
        <v>45717</v>
      </c>
      <c r="H163" s="123">
        <v>45901</v>
      </c>
      <c r="I163" s="111">
        <v>60000</v>
      </c>
      <c r="J163" s="111">
        <v>0</v>
      </c>
      <c r="K163" s="111">
        <f>SUM(I163:J163)</f>
        <v>60000</v>
      </c>
      <c r="L163" s="111">
        <f>IF(I163&gt;=Datos!$D$14,(Datos!$D$14*Datos!$C$14),IF(I163&lt;=Datos!$D$14,(I163*Datos!$C$14)))</f>
        <v>1722</v>
      </c>
      <c r="M163" s="112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3486.6756666666661</v>
      </c>
      <c r="N163" s="111">
        <f>IF(I163&gt;=Datos!$D$15,(Datos!$D$15*Datos!$C$15),IF(I163&lt;=Datos!$D$15,(I163*Datos!$C$15)))</f>
        <v>1824</v>
      </c>
      <c r="O163" s="111">
        <v>25</v>
      </c>
      <c r="P163" s="111">
        <f>SUM(L163:O163)</f>
        <v>7057.6756666666661</v>
      </c>
      <c r="Q163" s="113">
        <f>+K163-P163</f>
        <v>52942.324333333338</v>
      </c>
    </row>
    <row r="164" spans="1:17" s="85" customFormat="1" ht="36.75" customHeight="1" x14ac:dyDescent="0.2">
      <c r="A164" s="302" t="s">
        <v>483</v>
      </c>
      <c r="B164" s="304"/>
      <c r="C164" s="116">
        <v>4</v>
      </c>
      <c r="D164" s="306"/>
      <c r="E164" s="306"/>
      <c r="F164" s="306"/>
      <c r="G164" s="306"/>
      <c r="H164" s="307"/>
      <c r="I164" s="121">
        <f>SUM(I160:I163)</f>
        <v>215000</v>
      </c>
      <c r="J164" s="121">
        <f t="shared" ref="J164:Q164" si="104">SUM(J160:J163)</f>
        <v>0</v>
      </c>
      <c r="K164" s="121">
        <f t="shared" si="104"/>
        <v>215000</v>
      </c>
      <c r="L164" s="121">
        <f t="shared" si="104"/>
        <v>6170.5</v>
      </c>
      <c r="M164" s="121">
        <f t="shared" si="104"/>
        <v>10460.026999999998</v>
      </c>
      <c r="N164" s="121">
        <f t="shared" si="104"/>
        <v>6536</v>
      </c>
      <c r="O164" s="121">
        <f t="shared" si="104"/>
        <v>100</v>
      </c>
      <c r="P164" s="121">
        <f t="shared" si="104"/>
        <v>23266.526999999998</v>
      </c>
      <c r="Q164" s="121">
        <f t="shared" si="104"/>
        <v>191733.473</v>
      </c>
    </row>
    <row r="165" spans="1:17" s="7" customFormat="1" ht="36.75" customHeight="1" x14ac:dyDescent="0.2">
      <c r="A165" s="302" t="s">
        <v>691</v>
      </c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5"/>
    </row>
    <row r="166" spans="1:17" s="7" customFormat="1" ht="38.25" customHeight="1" x14ac:dyDescent="0.2">
      <c r="A166" s="106">
        <v>78</v>
      </c>
      <c r="B166" s="122" t="s">
        <v>690</v>
      </c>
      <c r="C166" s="122" t="s">
        <v>306</v>
      </c>
      <c r="D166" s="127" t="s">
        <v>308</v>
      </c>
      <c r="E166" s="108" t="s">
        <v>303</v>
      </c>
      <c r="F166" s="108" t="s">
        <v>19</v>
      </c>
      <c r="G166" s="109">
        <v>45717</v>
      </c>
      <c r="H166" s="123">
        <v>45901</v>
      </c>
      <c r="I166" s="111">
        <v>66000</v>
      </c>
      <c r="J166" s="111">
        <v>0</v>
      </c>
      <c r="K166" s="111">
        <f>SUM(I166:J166)</f>
        <v>66000</v>
      </c>
      <c r="L166" s="111">
        <f>IF(I166&gt;=Datos!$D$14,(Datos!$D$14*Datos!$C$14),IF(I166&lt;=Datos!$D$14,(I166*Datos!$C$14)))</f>
        <v>1894.2</v>
      </c>
      <c r="M166" s="112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4615.755666666666</v>
      </c>
      <c r="N166" s="111">
        <f>IF(I166&gt;=Datos!$D$15,(Datos!$D$15*Datos!$C$15),IF(I166&lt;=Datos!$D$15,(I166*Datos!$C$15)))</f>
        <v>2006.4</v>
      </c>
      <c r="O166" s="111">
        <v>2025</v>
      </c>
      <c r="P166" s="111">
        <f>SUM(L166:O166)</f>
        <v>10541.355666666666</v>
      </c>
      <c r="Q166" s="113">
        <f>+K166-P166</f>
        <v>55458.64433333333</v>
      </c>
    </row>
    <row r="167" spans="1:17" s="85" customFormat="1" ht="36.75" customHeight="1" x14ac:dyDescent="0.2">
      <c r="A167" s="302" t="s">
        <v>483</v>
      </c>
      <c r="B167" s="304"/>
      <c r="C167" s="116">
        <v>1</v>
      </c>
      <c r="D167" s="306"/>
      <c r="E167" s="306"/>
      <c r="F167" s="306"/>
      <c r="G167" s="306"/>
      <c r="H167" s="307"/>
      <c r="I167" s="121">
        <f>SUM(I166)</f>
        <v>66000</v>
      </c>
      <c r="J167" s="121">
        <f t="shared" ref="J167:Q167" si="105">SUM(J166)</f>
        <v>0</v>
      </c>
      <c r="K167" s="121">
        <f t="shared" si="105"/>
        <v>66000</v>
      </c>
      <c r="L167" s="121">
        <f t="shared" si="105"/>
        <v>1894.2</v>
      </c>
      <c r="M167" s="121">
        <f t="shared" si="105"/>
        <v>4615.755666666666</v>
      </c>
      <c r="N167" s="121">
        <f t="shared" si="105"/>
        <v>2006.4</v>
      </c>
      <c r="O167" s="121">
        <f t="shared" si="105"/>
        <v>2025</v>
      </c>
      <c r="P167" s="121">
        <f t="shared" si="105"/>
        <v>10541.355666666666</v>
      </c>
      <c r="Q167" s="121">
        <f t="shared" si="105"/>
        <v>55458.64433333333</v>
      </c>
    </row>
    <row r="168" spans="1:17" s="7" customFormat="1" ht="36.75" customHeight="1" x14ac:dyDescent="0.2">
      <c r="A168" s="302" t="s">
        <v>800</v>
      </c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5"/>
    </row>
    <row r="169" spans="1:17" s="7" customFormat="1" ht="38.25" customHeight="1" x14ac:dyDescent="0.2">
      <c r="A169" s="106">
        <v>79</v>
      </c>
      <c r="B169" s="122" t="s">
        <v>777</v>
      </c>
      <c r="C169" s="122" t="s">
        <v>305</v>
      </c>
      <c r="D169" s="127" t="s">
        <v>480</v>
      </c>
      <c r="E169" s="108" t="s">
        <v>303</v>
      </c>
      <c r="F169" s="108" t="s">
        <v>19</v>
      </c>
      <c r="G169" s="109">
        <v>45809</v>
      </c>
      <c r="H169" s="123">
        <v>45992</v>
      </c>
      <c r="I169" s="111">
        <v>35000</v>
      </c>
      <c r="J169" s="111">
        <v>0</v>
      </c>
      <c r="K169" s="111">
        <f t="shared" ref="K169:K187" si="106">SUM(I169:J169)</f>
        <v>35000</v>
      </c>
      <c r="L169" s="111">
        <f>IF(I169&gt;=Datos!$D$14,(Datos!$D$14*Datos!$C$14),IF(I169&lt;=Datos!$D$14,(I169*Datos!$C$14)))</f>
        <v>1004.5</v>
      </c>
      <c r="M169" s="112" t="str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0</v>
      </c>
      <c r="N169" s="111">
        <f>IF(I169&gt;=Datos!$D$15,(Datos!$D$15*Datos!$C$15),IF(I169&lt;=Datos!$D$15,(I169*Datos!$C$15)))</f>
        <v>1064</v>
      </c>
      <c r="O169" s="111">
        <v>25</v>
      </c>
      <c r="P169" s="111">
        <f t="shared" ref="P169:P187" si="107">SUM(L169:O169)</f>
        <v>2093.5</v>
      </c>
      <c r="Q169" s="113">
        <f t="shared" ref="Q169:Q187" si="108">+K169-P169</f>
        <v>32906.5</v>
      </c>
    </row>
    <row r="170" spans="1:17" s="7" customFormat="1" ht="38.25" customHeight="1" x14ac:dyDescent="0.2">
      <c r="A170" s="106">
        <v>80</v>
      </c>
      <c r="B170" s="122" t="s">
        <v>778</v>
      </c>
      <c r="C170" s="122" t="s">
        <v>305</v>
      </c>
      <c r="D170" s="127" t="s">
        <v>480</v>
      </c>
      <c r="E170" s="108" t="s">
        <v>303</v>
      </c>
      <c r="F170" s="108" t="s">
        <v>19</v>
      </c>
      <c r="G170" s="109">
        <v>45809</v>
      </c>
      <c r="H170" s="123">
        <v>45992</v>
      </c>
      <c r="I170" s="111">
        <v>35000</v>
      </c>
      <c r="J170" s="111">
        <v>0</v>
      </c>
      <c r="K170" s="111">
        <f t="shared" si="106"/>
        <v>35000</v>
      </c>
      <c r="L170" s="111">
        <f>IF(I170&gt;=Datos!$D$14,(Datos!$D$14*Datos!$C$14),IF(I170&lt;=Datos!$D$14,(I170*Datos!$C$14)))</f>
        <v>1004.5</v>
      </c>
      <c r="M170" s="112" t="str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0</v>
      </c>
      <c r="N170" s="111">
        <f>IF(I170&gt;=Datos!$D$15,(Datos!$D$15*Datos!$C$15),IF(I170&lt;=Datos!$D$15,(I170*Datos!$C$15)))</f>
        <v>1064</v>
      </c>
      <c r="O170" s="111">
        <v>25</v>
      </c>
      <c r="P170" s="111">
        <f t="shared" si="107"/>
        <v>2093.5</v>
      </c>
      <c r="Q170" s="113">
        <f t="shared" si="108"/>
        <v>32906.5</v>
      </c>
    </row>
    <row r="171" spans="1:17" s="7" customFormat="1" ht="38.25" customHeight="1" x14ac:dyDescent="0.2">
      <c r="A171" s="106">
        <v>81</v>
      </c>
      <c r="B171" s="122" t="s">
        <v>779</v>
      </c>
      <c r="C171" s="122" t="s">
        <v>305</v>
      </c>
      <c r="D171" s="127" t="s">
        <v>480</v>
      </c>
      <c r="E171" s="108" t="s">
        <v>303</v>
      </c>
      <c r="F171" s="108" t="s">
        <v>19</v>
      </c>
      <c r="G171" s="109">
        <v>45809</v>
      </c>
      <c r="H171" s="123">
        <v>45992</v>
      </c>
      <c r="I171" s="111">
        <v>35000</v>
      </c>
      <c r="J171" s="111">
        <v>0</v>
      </c>
      <c r="K171" s="111">
        <f t="shared" si="106"/>
        <v>35000</v>
      </c>
      <c r="L171" s="111">
        <f>IF(I171&gt;=Datos!$D$14,(Datos!$D$14*Datos!$C$14),IF(I171&lt;=Datos!$D$14,(I171*Datos!$C$14)))</f>
        <v>1004.5</v>
      </c>
      <c r="M171" s="112" t="str">
        <f>IF((I171-L171-N171)&lt;=Datos!$G$7,"0",IF((I171-L171-N171)&lt;=Datos!$G$8,((I171-L171-N171)-Datos!$F$8)*Datos!$I$6,IF((I171-L171-N171)&lt;=Datos!$G$9,Datos!$I$8+((I171-L171-N171)-Datos!$F$9)*Datos!$J$6,IF((I171-L171-N171)&gt;=Datos!$F$10,(Datos!$I$8+Datos!$J$8)+((I171-L171-N171)-Datos!$F$10)*Datos!$K$6))))</f>
        <v>0</v>
      </c>
      <c r="N171" s="111">
        <f>IF(I171&gt;=Datos!$D$15,(Datos!$D$15*Datos!$C$15),IF(I171&lt;=Datos!$D$15,(I171*Datos!$C$15)))</f>
        <v>1064</v>
      </c>
      <c r="O171" s="111">
        <v>25</v>
      </c>
      <c r="P171" s="111">
        <f t="shared" si="107"/>
        <v>2093.5</v>
      </c>
      <c r="Q171" s="113">
        <f t="shared" si="108"/>
        <v>32906.5</v>
      </c>
    </row>
    <row r="172" spans="1:17" s="7" customFormat="1" ht="38.25" customHeight="1" x14ac:dyDescent="0.2">
      <c r="A172" s="106">
        <v>82</v>
      </c>
      <c r="B172" s="122" t="s">
        <v>780</v>
      </c>
      <c r="C172" s="122" t="s">
        <v>305</v>
      </c>
      <c r="D172" s="127" t="s">
        <v>480</v>
      </c>
      <c r="E172" s="108" t="s">
        <v>303</v>
      </c>
      <c r="F172" s="108" t="s">
        <v>19</v>
      </c>
      <c r="G172" s="109">
        <v>45809</v>
      </c>
      <c r="H172" s="123">
        <v>45992</v>
      </c>
      <c r="I172" s="111">
        <v>35000</v>
      </c>
      <c r="J172" s="111">
        <v>0</v>
      </c>
      <c r="K172" s="111">
        <f t="shared" si="106"/>
        <v>35000</v>
      </c>
      <c r="L172" s="111">
        <f>IF(I172&gt;=Datos!$D$14,(Datos!$D$14*Datos!$C$14),IF(I172&lt;=Datos!$D$14,(I172*Datos!$C$14)))</f>
        <v>1004.5</v>
      </c>
      <c r="M172" s="112" t="str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0</v>
      </c>
      <c r="N172" s="111">
        <f>IF(I172&gt;=Datos!$D$15,(Datos!$D$15*Datos!$C$15),IF(I172&lt;=Datos!$D$15,(I172*Datos!$C$15)))</f>
        <v>1064</v>
      </c>
      <c r="O172" s="111">
        <v>25</v>
      </c>
      <c r="P172" s="111">
        <f t="shared" si="107"/>
        <v>2093.5</v>
      </c>
      <c r="Q172" s="113">
        <f t="shared" si="108"/>
        <v>32906.5</v>
      </c>
    </row>
    <row r="173" spans="1:17" s="7" customFormat="1" ht="38.25" customHeight="1" x14ac:dyDescent="0.2">
      <c r="A173" s="106">
        <v>83</v>
      </c>
      <c r="B173" s="122" t="s">
        <v>781</v>
      </c>
      <c r="C173" s="122" t="s">
        <v>305</v>
      </c>
      <c r="D173" s="127" t="s">
        <v>480</v>
      </c>
      <c r="E173" s="108" t="s">
        <v>303</v>
      </c>
      <c r="F173" s="108" t="s">
        <v>19</v>
      </c>
      <c r="G173" s="109">
        <v>45809</v>
      </c>
      <c r="H173" s="123">
        <v>45992</v>
      </c>
      <c r="I173" s="111">
        <v>35000</v>
      </c>
      <c r="J173" s="111">
        <v>0</v>
      </c>
      <c r="K173" s="111">
        <f t="shared" si="106"/>
        <v>35000</v>
      </c>
      <c r="L173" s="111">
        <f>IF(I173&gt;=Datos!$D$14,(Datos!$D$14*Datos!$C$14),IF(I173&lt;=Datos!$D$14,(I173*Datos!$C$14)))</f>
        <v>1004.5</v>
      </c>
      <c r="M173" s="112" t="str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0</v>
      </c>
      <c r="N173" s="111">
        <f>IF(I173&gt;=Datos!$D$15,(Datos!$D$15*Datos!$C$15),IF(I173&lt;=Datos!$D$15,(I173*Datos!$C$15)))</f>
        <v>1064</v>
      </c>
      <c r="O173" s="111">
        <v>25</v>
      </c>
      <c r="P173" s="111">
        <f t="shared" si="107"/>
        <v>2093.5</v>
      </c>
      <c r="Q173" s="113">
        <f t="shared" si="108"/>
        <v>32906.5</v>
      </c>
    </row>
    <row r="174" spans="1:17" s="7" customFormat="1" ht="38.25" customHeight="1" x14ac:dyDescent="0.2">
      <c r="A174" s="106">
        <v>84</v>
      </c>
      <c r="B174" s="122" t="s">
        <v>782</v>
      </c>
      <c r="C174" s="122" t="s">
        <v>305</v>
      </c>
      <c r="D174" s="127" t="s">
        <v>480</v>
      </c>
      <c r="E174" s="108" t="s">
        <v>303</v>
      </c>
      <c r="F174" s="108" t="s">
        <v>19</v>
      </c>
      <c r="G174" s="109">
        <v>45809</v>
      </c>
      <c r="H174" s="123">
        <v>45992</v>
      </c>
      <c r="I174" s="111">
        <v>35000</v>
      </c>
      <c r="J174" s="111">
        <v>0</v>
      </c>
      <c r="K174" s="111">
        <f t="shared" si="106"/>
        <v>35000</v>
      </c>
      <c r="L174" s="111">
        <f>IF(I174&gt;=Datos!$D$14,(Datos!$D$14*Datos!$C$14),IF(I174&lt;=Datos!$D$14,(I174*Datos!$C$14)))</f>
        <v>1004.5</v>
      </c>
      <c r="M174" s="112" t="str">
        <f>IF((I174-L174-N174)&lt;=Datos!$G$7,"0",IF((I174-L174-N174)&lt;=Datos!$G$8,((I174-L174-N174)-Datos!$F$8)*Datos!$I$6,IF((I174-L174-N174)&lt;=Datos!$G$9,Datos!$I$8+((I174-L174-N174)-Datos!$F$9)*Datos!$J$6,IF((I174-L174-N174)&gt;=Datos!$F$10,(Datos!$I$8+Datos!$J$8)+((I174-L174-N174)-Datos!$F$10)*Datos!$K$6))))</f>
        <v>0</v>
      </c>
      <c r="N174" s="111">
        <f>IF(I174&gt;=Datos!$D$15,(Datos!$D$15*Datos!$C$15),IF(I174&lt;=Datos!$D$15,(I174*Datos!$C$15)))</f>
        <v>1064</v>
      </c>
      <c r="O174" s="111">
        <v>25</v>
      </c>
      <c r="P174" s="111">
        <f t="shared" si="107"/>
        <v>2093.5</v>
      </c>
      <c r="Q174" s="113">
        <f t="shared" si="108"/>
        <v>32906.5</v>
      </c>
    </row>
    <row r="175" spans="1:17" s="7" customFormat="1" ht="38.25" customHeight="1" x14ac:dyDescent="0.2">
      <c r="A175" s="106">
        <v>85</v>
      </c>
      <c r="B175" s="122" t="s">
        <v>783</v>
      </c>
      <c r="C175" s="122" t="s">
        <v>305</v>
      </c>
      <c r="D175" s="127" t="s">
        <v>480</v>
      </c>
      <c r="E175" s="108" t="s">
        <v>303</v>
      </c>
      <c r="F175" s="108" t="s">
        <v>19</v>
      </c>
      <c r="G175" s="109">
        <v>45809</v>
      </c>
      <c r="H175" s="123">
        <v>45992</v>
      </c>
      <c r="I175" s="111">
        <v>35000</v>
      </c>
      <c r="J175" s="111">
        <v>0</v>
      </c>
      <c r="K175" s="111">
        <f t="shared" si="106"/>
        <v>35000</v>
      </c>
      <c r="L175" s="111">
        <f>IF(I175&gt;=Datos!$D$14,(Datos!$D$14*Datos!$C$14),IF(I175&lt;=Datos!$D$14,(I175*Datos!$C$14)))</f>
        <v>1004.5</v>
      </c>
      <c r="M175" s="112" t="str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0</v>
      </c>
      <c r="N175" s="111">
        <f>IF(I175&gt;=Datos!$D$15,(Datos!$D$15*Datos!$C$15),IF(I175&lt;=Datos!$D$15,(I175*Datos!$C$15)))</f>
        <v>1064</v>
      </c>
      <c r="O175" s="111">
        <v>25</v>
      </c>
      <c r="P175" s="111">
        <f t="shared" si="107"/>
        <v>2093.5</v>
      </c>
      <c r="Q175" s="113">
        <f t="shared" si="108"/>
        <v>32906.5</v>
      </c>
    </row>
    <row r="176" spans="1:17" s="7" customFormat="1" ht="38.25" customHeight="1" x14ac:dyDescent="0.2">
      <c r="A176" s="106">
        <v>86</v>
      </c>
      <c r="B176" s="122" t="s">
        <v>784</v>
      </c>
      <c r="C176" s="122" t="s">
        <v>305</v>
      </c>
      <c r="D176" s="127" t="s">
        <v>480</v>
      </c>
      <c r="E176" s="108" t="s">
        <v>303</v>
      </c>
      <c r="F176" s="108" t="s">
        <v>19</v>
      </c>
      <c r="G176" s="109">
        <v>45809</v>
      </c>
      <c r="H176" s="123">
        <v>45992</v>
      </c>
      <c r="I176" s="111">
        <v>35000</v>
      </c>
      <c r="J176" s="111">
        <v>0</v>
      </c>
      <c r="K176" s="111">
        <f t="shared" si="106"/>
        <v>35000</v>
      </c>
      <c r="L176" s="111">
        <f>IF(I176&gt;=Datos!$D$14,(Datos!$D$14*Datos!$C$14),IF(I176&lt;=Datos!$D$14,(I176*Datos!$C$14)))</f>
        <v>1004.5</v>
      </c>
      <c r="M176" s="112" t="str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0</v>
      </c>
      <c r="N176" s="111">
        <f>IF(I176&gt;=Datos!$D$15,(Datos!$D$15*Datos!$C$15),IF(I176&lt;=Datos!$D$15,(I176*Datos!$C$15)))</f>
        <v>1064</v>
      </c>
      <c r="O176" s="111">
        <v>25</v>
      </c>
      <c r="P176" s="111">
        <f t="shared" si="107"/>
        <v>2093.5</v>
      </c>
      <c r="Q176" s="113">
        <f t="shared" si="108"/>
        <v>32906.5</v>
      </c>
    </row>
    <row r="177" spans="1:17" s="7" customFormat="1" ht="38.25" customHeight="1" x14ac:dyDescent="0.2">
      <c r="A177" s="106">
        <v>87</v>
      </c>
      <c r="B177" s="122" t="s">
        <v>785</v>
      </c>
      <c r="C177" s="122" t="s">
        <v>305</v>
      </c>
      <c r="D177" s="127" t="s">
        <v>480</v>
      </c>
      <c r="E177" s="108" t="s">
        <v>303</v>
      </c>
      <c r="F177" s="108" t="s">
        <v>19</v>
      </c>
      <c r="G177" s="109">
        <v>45809</v>
      </c>
      <c r="H177" s="123">
        <v>45992</v>
      </c>
      <c r="I177" s="111">
        <v>35000</v>
      </c>
      <c r="J177" s="111">
        <v>0</v>
      </c>
      <c r="K177" s="111">
        <f t="shared" si="106"/>
        <v>35000</v>
      </c>
      <c r="L177" s="111">
        <f>IF(I177&gt;=Datos!$D$14,(Datos!$D$14*Datos!$C$14),IF(I177&lt;=Datos!$D$14,(I177*Datos!$C$14)))</f>
        <v>1004.5</v>
      </c>
      <c r="M177" s="112" t="str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0</v>
      </c>
      <c r="N177" s="111">
        <f>IF(I177&gt;=Datos!$D$15,(Datos!$D$15*Datos!$C$15),IF(I177&lt;=Datos!$D$15,(I177*Datos!$C$15)))</f>
        <v>1064</v>
      </c>
      <c r="O177" s="111">
        <v>25</v>
      </c>
      <c r="P177" s="111">
        <f t="shared" si="107"/>
        <v>2093.5</v>
      </c>
      <c r="Q177" s="113">
        <f t="shared" si="108"/>
        <v>32906.5</v>
      </c>
    </row>
    <row r="178" spans="1:17" s="7" customFormat="1" ht="38.25" customHeight="1" x14ac:dyDescent="0.2">
      <c r="A178" s="106">
        <v>88</v>
      </c>
      <c r="B178" s="122" t="s">
        <v>786</v>
      </c>
      <c r="C178" s="122" t="s">
        <v>305</v>
      </c>
      <c r="D178" s="127" t="s">
        <v>480</v>
      </c>
      <c r="E178" s="108" t="s">
        <v>303</v>
      </c>
      <c r="F178" s="108" t="s">
        <v>19</v>
      </c>
      <c r="G178" s="109">
        <v>45809</v>
      </c>
      <c r="H178" s="123">
        <v>45992</v>
      </c>
      <c r="I178" s="111">
        <v>35000</v>
      </c>
      <c r="J178" s="111">
        <v>0</v>
      </c>
      <c r="K178" s="111">
        <f t="shared" si="106"/>
        <v>35000</v>
      </c>
      <c r="L178" s="111">
        <f>IF(I178&gt;=Datos!$D$14,(Datos!$D$14*Datos!$C$14),IF(I178&lt;=Datos!$D$14,(I178*Datos!$C$14)))</f>
        <v>1004.5</v>
      </c>
      <c r="M178" s="112" t="str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0</v>
      </c>
      <c r="N178" s="111">
        <f>IF(I178&gt;=Datos!$D$15,(Datos!$D$15*Datos!$C$15),IF(I178&lt;=Datos!$D$15,(I178*Datos!$C$15)))</f>
        <v>1064</v>
      </c>
      <c r="O178" s="111">
        <v>25</v>
      </c>
      <c r="P178" s="111">
        <f t="shared" si="107"/>
        <v>2093.5</v>
      </c>
      <c r="Q178" s="113">
        <f t="shared" si="108"/>
        <v>32906.5</v>
      </c>
    </row>
    <row r="179" spans="1:17" s="7" customFormat="1" ht="38.25" customHeight="1" x14ac:dyDescent="0.2">
      <c r="A179" s="106">
        <v>89</v>
      </c>
      <c r="B179" s="122" t="s">
        <v>787</v>
      </c>
      <c r="C179" s="122" t="s">
        <v>305</v>
      </c>
      <c r="D179" s="127" t="s">
        <v>480</v>
      </c>
      <c r="E179" s="108" t="s">
        <v>303</v>
      </c>
      <c r="F179" s="108" t="s">
        <v>19</v>
      </c>
      <c r="G179" s="109">
        <v>45809</v>
      </c>
      <c r="H179" s="123">
        <v>45992</v>
      </c>
      <c r="I179" s="111">
        <v>35000</v>
      </c>
      <c r="J179" s="111">
        <v>0</v>
      </c>
      <c r="K179" s="111">
        <f t="shared" si="106"/>
        <v>35000</v>
      </c>
      <c r="L179" s="111">
        <f>IF(I179&gt;=Datos!$D$14,(Datos!$D$14*Datos!$C$14),IF(I179&lt;=Datos!$D$14,(I179*Datos!$C$14)))</f>
        <v>1004.5</v>
      </c>
      <c r="M179" s="112" t="str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0</v>
      </c>
      <c r="N179" s="111">
        <f>IF(I179&gt;=Datos!$D$15,(Datos!$D$15*Datos!$C$15),IF(I179&lt;=Datos!$D$15,(I179*Datos!$C$15)))</f>
        <v>1064</v>
      </c>
      <c r="O179" s="111">
        <v>25</v>
      </c>
      <c r="P179" s="111">
        <f t="shared" si="107"/>
        <v>2093.5</v>
      </c>
      <c r="Q179" s="113">
        <f t="shared" si="108"/>
        <v>32906.5</v>
      </c>
    </row>
    <row r="180" spans="1:17" s="7" customFormat="1" ht="38.25" customHeight="1" x14ac:dyDescent="0.2">
      <c r="A180" s="106">
        <v>90</v>
      </c>
      <c r="B180" s="122" t="s">
        <v>788</v>
      </c>
      <c r="C180" s="122" t="s">
        <v>305</v>
      </c>
      <c r="D180" s="127" t="s">
        <v>480</v>
      </c>
      <c r="E180" s="108" t="s">
        <v>303</v>
      </c>
      <c r="F180" s="108" t="s">
        <v>19</v>
      </c>
      <c r="G180" s="109">
        <v>45809</v>
      </c>
      <c r="H180" s="123">
        <v>45992</v>
      </c>
      <c r="I180" s="111">
        <v>35000</v>
      </c>
      <c r="J180" s="111">
        <v>0</v>
      </c>
      <c r="K180" s="111">
        <f t="shared" si="106"/>
        <v>35000</v>
      </c>
      <c r="L180" s="111">
        <f>IF(I180&gt;=Datos!$D$14,(Datos!$D$14*Datos!$C$14),IF(I180&lt;=Datos!$D$14,(I180*Datos!$C$14)))</f>
        <v>1004.5</v>
      </c>
      <c r="M180" s="112" t="str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0</v>
      </c>
      <c r="N180" s="111">
        <f>IF(I180&gt;=Datos!$D$15,(Datos!$D$15*Datos!$C$15),IF(I180&lt;=Datos!$D$15,(I180*Datos!$C$15)))</f>
        <v>1064</v>
      </c>
      <c r="O180" s="111">
        <v>25</v>
      </c>
      <c r="P180" s="111">
        <f t="shared" si="107"/>
        <v>2093.5</v>
      </c>
      <c r="Q180" s="113">
        <f t="shared" si="108"/>
        <v>32906.5</v>
      </c>
    </row>
    <row r="181" spans="1:17" s="7" customFormat="1" ht="38.25" customHeight="1" x14ac:dyDescent="0.2">
      <c r="A181" s="106">
        <v>91</v>
      </c>
      <c r="B181" s="122" t="s">
        <v>789</v>
      </c>
      <c r="C181" s="122" t="s">
        <v>305</v>
      </c>
      <c r="D181" s="127" t="s">
        <v>480</v>
      </c>
      <c r="E181" s="108" t="s">
        <v>303</v>
      </c>
      <c r="F181" s="108" t="s">
        <v>19</v>
      </c>
      <c r="G181" s="109">
        <v>45809</v>
      </c>
      <c r="H181" s="123">
        <v>45992</v>
      </c>
      <c r="I181" s="111">
        <v>35000</v>
      </c>
      <c r="J181" s="111">
        <v>0</v>
      </c>
      <c r="K181" s="111">
        <f t="shared" si="106"/>
        <v>35000</v>
      </c>
      <c r="L181" s="111">
        <f>IF(I181&gt;=Datos!$D$14,(Datos!$D$14*Datos!$C$14),IF(I181&lt;=Datos!$D$14,(I181*Datos!$C$14)))</f>
        <v>1004.5</v>
      </c>
      <c r="M181" s="112" t="str">
        <f>IF((I181-L181-N181)&lt;=Datos!$G$7,"0",IF((I181-L181-N181)&lt;=Datos!$G$8,((I181-L181-N181)-Datos!$F$8)*Datos!$I$6,IF((I181-L181-N181)&lt;=Datos!$G$9,Datos!$I$8+((I181-L181-N181)-Datos!$F$9)*Datos!$J$6,IF((I181-L181-N181)&gt;=Datos!$F$10,(Datos!$I$8+Datos!$J$8)+((I181-L181-N181)-Datos!$F$10)*Datos!$K$6))))</f>
        <v>0</v>
      </c>
      <c r="N181" s="111">
        <f>IF(I181&gt;=Datos!$D$15,(Datos!$D$15*Datos!$C$15),IF(I181&lt;=Datos!$D$15,(I181*Datos!$C$15)))</f>
        <v>1064</v>
      </c>
      <c r="O181" s="111">
        <v>25</v>
      </c>
      <c r="P181" s="111">
        <f t="shared" si="107"/>
        <v>2093.5</v>
      </c>
      <c r="Q181" s="113">
        <f t="shared" si="108"/>
        <v>32906.5</v>
      </c>
    </row>
    <row r="182" spans="1:17" s="7" customFormat="1" ht="38.25" customHeight="1" x14ac:dyDescent="0.2">
      <c r="A182" s="106">
        <v>92</v>
      </c>
      <c r="B182" s="122" t="s">
        <v>790</v>
      </c>
      <c r="C182" s="122" t="s">
        <v>305</v>
      </c>
      <c r="D182" s="127" t="s">
        <v>665</v>
      </c>
      <c r="E182" s="108" t="s">
        <v>303</v>
      </c>
      <c r="F182" s="108" t="s">
        <v>19</v>
      </c>
      <c r="G182" s="109">
        <v>45809</v>
      </c>
      <c r="H182" s="123">
        <v>45992</v>
      </c>
      <c r="I182" s="111">
        <v>66000</v>
      </c>
      <c r="J182" s="111">
        <v>0</v>
      </c>
      <c r="K182" s="111">
        <f t="shared" si="106"/>
        <v>66000</v>
      </c>
      <c r="L182" s="111">
        <f>IF(I182&gt;=Datos!$D$14,(Datos!$D$14*Datos!$C$14),IF(I182&lt;=Datos!$D$14,(I182*Datos!$C$14)))</f>
        <v>1894.2</v>
      </c>
      <c r="M182" s="112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4615.755666666666</v>
      </c>
      <c r="N182" s="111">
        <f>IF(I182&gt;=Datos!$D$15,(Datos!$D$15*Datos!$C$15),IF(I182&lt;=Datos!$D$15,(I182*Datos!$C$15)))</f>
        <v>2006.4</v>
      </c>
      <c r="O182" s="111">
        <v>25</v>
      </c>
      <c r="P182" s="111">
        <f t="shared" si="107"/>
        <v>8541.3556666666664</v>
      </c>
      <c r="Q182" s="113">
        <f t="shared" si="108"/>
        <v>57458.64433333333</v>
      </c>
    </row>
    <row r="183" spans="1:17" s="7" customFormat="1" ht="38.25" customHeight="1" x14ac:dyDescent="0.2">
      <c r="A183" s="106">
        <v>93</v>
      </c>
      <c r="B183" s="122" t="s">
        <v>791</v>
      </c>
      <c r="C183" s="122" t="s">
        <v>305</v>
      </c>
      <c r="D183" s="127" t="s">
        <v>480</v>
      </c>
      <c r="E183" s="108" t="s">
        <v>303</v>
      </c>
      <c r="F183" s="108" t="s">
        <v>19</v>
      </c>
      <c r="G183" s="109">
        <v>45809</v>
      </c>
      <c r="H183" s="123">
        <v>45992</v>
      </c>
      <c r="I183" s="111">
        <v>35000</v>
      </c>
      <c r="J183" s="111">
        <v>0</v>
      </c>
      <c r="K183" s="111">
        <f t="shared" si="106"/>
        <v>35000</v>
      </c>
      <c r="L183" s="111">
        <f>IF(I183&gt;=Datos!$D$14,(Datos!$D$14*Datos!$C$14),IF(I183&lt;=Datos!$D$14,(I183*Datos!$C$14)))</f>
        <v>1004.5</v>
      </c>
      <c r="M183" s="112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1">
        <f>IF(I183&gt;=Datos!$D$15,(Datos!$D$15*Datos!$C$15),IF(I183&lt;=Datos!$D$15,(I183*Datos!$C$15)))</f>
        <v>1064</v>
      </c>
      <c r="O183" s="111">
        <v>25</v>
      </c>
      <c r="P183" s="111">
        <f t="shared" si="107"/>
        <v>2093.5</v>
      </c>
      <c r="Q183" s="113">
        <f t="shared" si="108"/>
        <v>32906.5</v>
      </c>
    </row>
    <row r="184" spans="1:17" s="7" customFormat="1" ht="38.25" customHeight="1" x14ac:dyDescent="0.2">
      <c r="A184" s="106">
        <v>94</v>
      </c>
      <c r="B184" s="122" t="s">
        <v>792</v>
      </c>
      <c r="C184" s="122" t="s">
        <v>305</v>
      </c>
      <c r="D184" s="127" t="s">
        <v>480</v>
      </c>
      <c r="E184" s="108" t="s">
        <v>303</v>
      </c>
      <c r="F184" s="108" t="s">
        <v>19</v>
      </c>
      <c r="G184" s="109">
        <v>45809</v>
      </c>
      <c r="H184" s="123">
        <v>45992</v>
      </c>
      <c r="I184" s="111">
        <v>35000</v>
      </c>
      <c r="J184" s="111">
        <v>0</v>
      </c>
      <c r="K184" s="111">
        <f t="shared" si="106"/>
        <v>35000</v>
      </c>
      <c r="L184" s="111">
        <f>IF(I184&gt;=Datos!$D$14,(Datos!$D$14*Datos!$C$14),IF(I184&lt;=Datos!$D$14,(I184*Datos!$C$14)))</f>
        <v>1004.5</v>
      </c>
      <c r="M184" s="112" t="str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0</v>
      </c>
      <c r="N184" s="111">
        <f>IF(I184&gt;=Datos!$D$15,(Datos!$D$15*Datos!$C$15),IF(I184&lt;=Datos!$D$15,(I184*Datos!$C$15)))</f>
        <v>1064</v>
      </c>
      <c r="O184" s="111">
        <v>25</v>
      </c>
      <c r="P184" s="111">
        <f t="shared" si="107"/>
        <v>2093.5</v>
      </c>
      <c r="Q184" s="113">
        <f t="shared" si="108"/>
        <v>32906.5</v>
      </c>
    </row>
    <row r="185" spans="1:17" s="7" customFormat="1" ht="38.25" customHeight="1" x14ac:dyDescent="0.2">
      <c r="A185" s="106">
        <v>95</v>
      </c>
      <c r="B185" s="122" t="s">
        <v>793</v>
      </c>
      <c r="C185" s="122" t="s">
        <v>305</v>
      </c>
      <c r="D185" s="127" t="s">
        <v>665</v>
      </c>
      <c r="E185" s="108" t="s">
        <v>303</v>
      </c>
      <c r="F185" s="108" t="s">
        <v>19</v>
      </c>
      <c r="G185" s="109">
        <v>45809</v>
      </c>
      <c r="H185" s="123">
        <v>45992</v>
      </c>
      <c r="I185" s="111">
        <v>66000</v>
      </c>
      <c r="J185" s="111">
        <v>0</v>
      </c>
      <c r="K185" s="111">
        <f t="shared" si="106"/>
        <v>66000</v>
      </c>
      <c r="L185" s="111">
        <f>IF(I185&gt;=Datos!$D$14,(Datos!$D$14*Datos!$C$14),IF(I185&lt;=Datos!$D$14,(I185*Datos!$C$14)))</f>
        <v>1894.2</v>
      </c>
      <c r="M185" s="112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4615.755666666666</v>
      </c>
      <c r="N185" s="111">
        <f>IF(I185&gt;=Datos!$D$15,(Datos!$D$15*Datos!$C$15),IF(I185&lt;=Datos!$D$15,(I185*Datos!$C$15)))</f>
        <v>2006.4</v>
      </c>
      <c r="O185" s="111">
        <v>25</v>
      </c>
      <c r="P185" s="111">
        <f t="shared" si="107"/>
        <v>8541.3556666666664</v>
      </c>
      <c r="Q185" s="113">
        <f t="shared" si="108"/>
        <v>57458.64433333333</v>
      </c>
    </row>
    <row r="186" spans="1:17" s="7" customFormat="1" ht="38.25" customHeight="1" x14ac:dyDescent="0.2">
      <c r="A186" s="106">
        <v>96</v>
      </c>
      <c r="B186" s="122" t="s">
        <v>794</v>
      </c>
      <c r="C186" s="122" t="s">
        <v>305</v>
      </c>
      <c r="D186" s="127" t="s">
        <v>665</v>
      </c>
      <c r="E186" s="108" t="s">
        <v>303</v>
      </c>
      <c r="F186" s="108" t="s">
        <v>19</v>
      </c>
      <c r="G186" s="109">
        <v>45809</v>
      </c>
      <c r="H186" s="123">
        <v>45992</v>
      </c>
      <c r="I186" s="111">
        <v>66000</v>
      </c>
      <c r="J186" s="111">
        <v>0</v>
      </c>
      <c r="K186" s="111">
        <f t="shared" si="106"/>
        <v>66000</v>
      </c>
      <c r="L186" s="111">
        <f>IF(I186&gt;=Datos!$D$14,(Datos!$D$14*Datos!$C$14),IF(I186&lt;=Datos!$D$14,(I186*Datos!$C$14)))</f>
        <v>1894.2</v>
      </c>
      <c r="M186" s="112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4615.755666666666</v>
      </c>
      <c r="N186" s="111">
        <f>IF(I186&gt;=Datos!$D$15,(Datos!$D$15*Datos!$C$15),IF(I186&lt;=Datos!$D$15,(I186*Datos!$C$15)))</f>
        <v>2006.4</v>
      </c>
      <c r="O186" s="111">
        <v>25</v>
      </c>
      <c r="P186" s="111">
        <f t="shared" si="107"/>
        <v>8541.3556666666664</v>
      </c>
      <c r="Q186" s="113">
        <f t="shared" si="108"/>
        <v>57458.64433333333</v>
      </c>
    </row>
    <row r="187" spans="1:17" s="7" customFormat="1" ht="38.25" customHeight="1" x14ac:dyDescent="0.2">
      <c r="A187" s="106">
        <v>97</v>
      </c>
      <c r="B187" s="122" t="s">
        <v>795</v>
      </c>
      <c r="C187" s="122" t="s">
        <v>305</v>
      </c>
      <c r="D187" s="127" t="s">
        <v>480</v>
      </c>
      <c r="E187" s="108" t="s">
        <v>303</v>
      </c>
      <c r="F187" s="108" t="s">
        <v>19</v>
      </c>
      <c r="G187" s="109">
        <v>45809</v>
      </c>
      <c r="H187" s="123">
        <v>45992</v>
      </c>
      <c r="I187" s="111">
        <v>35000</v>
      </c>
      <c r="J187" s="111">
        <v>0</v>
      </c>
      <c r="K187" s="111">
        <f t="shared" si="106"/>
        <v>35000</v>
      </c>
      <c r="L187" s="111">
        <f>IF(I187&gt;=Datos!$D$14,(Datos!$D$14*Datos!$C$14),IF(I187&lt;=Datos!$D$14,(I187*Datos!$C$14)))</f>
        <v>1004.5</v>
      </c>
      <c r="M187" s="112" t="str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0</v>
      </c>
      <c r="N187" s="111">
        <f>IF(I187&gt;=Datos!$D$15,(Datos!$D$15*Datos!$C$15),IF(I187&lt;=Datos!$D$15,(I187*Datos!$C$15)))</f>
        <v>1064</v>
      </c>
      <c r="O187" s="111">
        <v>25</v>
      </c>
      <c r="P187" s="111">
        <f t="shared" si="107"/>
        <v>2093.5</v>
      </c>
      <c r="Q187" s="113">
        <f t="shared" si="108"/>
        <v>32906.5</v>
      </c>
    </row>
    <row r="188" spans="1:17" s="7" customFormat="1" ht="38.25" customHeight="1" x14ac:dyDescent="0.2">
      <c r="A188" s="106">
        <v>98</v>
      </c>
      <c r="B188" s="122" t="s">
        <v>807</v>
      </c>
      <c r="C188" s="122" t="s">
        <v>305</v>
      </c>
      <c r="D188" s="127" t="s">
        <v>651</v>
      </c>
      <c r="E188" s="108" t="s">
        <v>303</v>
      </c>
      <c r="F188" s="108" t="s">
        <v>19</v>
      </c>
      <c r="G188" s="109">
        <v>45689</v>
      </c>
      <c r="H188" s="123">
        <v>45870</v>
      </c>
      <c r="I188" s="111">
        <v>60000</v>
      </c>
      <c r="J188" s="111">
        <v>0</v>
      </c>
      <c r="K188" s="111">
        <f t="shared" ref="K188:K189" si="109">SUM(I188:J188)</f>
        <v>60000</v>
      </c>
      <c r="L188" s="111">
        <f>IF(I188&gt;=Datos!$D$14,(Datos!$D$14*Datos!$C$14),IF(I188&lt;=Datos!$D$14,(I188*Datos!$C$14)))</f>
        <v>1722</v>
      </c>
      <c r="M188" s="112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3486.6756666666661</v>
      </c>
      <c r="N188" s="111">
        <f>IF(I188&gt;=Datos!$D$15,(Datos!$D$15*Datos!$C$15),IF(I188&lt;=Datos!$D$15,(I188*Datos!$C$15)))</f>
        <v>1824</v>
      </c>
      <c r="O188" s="111">
        <v>25</v>
      </c>
      <c r="P188" s="111">
        <f t="shared" ref="P188:P189" si="110">SUM(L188:O188)</f>
        <v>7057.6756666666661</v>
      </c>
      <c r="Q188" s="113">
        <f t="shared" ref="Q188:Q189" si="111">+K188-P188</f>
        <v>52942.324333333338</v>
      </c>
    </row>
    <row r="189" spans="1:17" s="7" customFormat="1" ht="38.25" customHeight="1" x14ac:dyDescent="0.2">
      <c r="A189" s="106">
        <v>99</v>
      </c>
      <c r="B189" s="122" t="s">
        <v>854</v>
      </c>
      <c r="C189" s="122" t="s">
        <v>305</v>
      </c>
      <c r="D189" s="127" t="s">
        <v>651</v>
      </c>
      <c r="E189" s="108" t="s">
        <v>303</v>
      </c>
      <c r="F189" s="108" t="s">
        <v>19</v>
      </c>
      <c r="G189" s="109">
        <v>45689</v>
      </c>
      <c r="H189" s="123">
        <v>45870</v>
      </c>
      <c r="I189" s="111">
        <v>60000</v>
      </c>
      <c r="J189" s="111">
        <v>0</v>
      </c>
      <c r="K189" s="111">
        <f t="shared" si="109"/>
        <v>60000</v>
      </c>
      <c r="L189" s="111">
        <f>IF(I189&gt;=Datos!$D$14,(Datos!$D$14*Datos!$C$14),IF(I189&lt;=Datos!$D$14,(I189*Datos!$C$14)))</f>
        <v>1722</v>
      </c>
      <c r="M189" s="112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3486.6756666666661</v>
      </c>
      <c r="N189" s="111">
        <f>IF(I189&gt;=Datos!$D$15,(Datos!$D$15*Datos!$C$15),IF(I189&lt;=Datos!$D$15,(I189*Datos!$C$15)))</f>
        <v>1824</v>
      </c>
      <c r="O189" s="111">
        <v>25</v>
      </c>
      <c r="P189" s="111">
        <f t="shared" si="110"/>
        <v>7057.6756666666661</v>
      </c>
      <c r="Q189" s="113">
        <f t="shared" si="111"/>
        <v>52942.324333333338</v>
      </c>
    </row>
    <row r="190" spans="1:17" s="7" customFormat="1" ht="38.25" customHeight="1" x14ac:dyDescent="0.2">
      <c r="A190" s="106">
        <v>100</v>
      </c>
      <c r="B190" s="122" t="s">
        <v>806</v>
      </c>
      <c r="C190" s="122" t="s">
        <v>305</v>
      </c>
      <c r="D190" s="127" t="s">
        <v>651</v>
      </c>
      <c r="E190" s="108" t="s">
        <v>303</v>
      </c>
      <c r="F190" s="108" t="s">
        <v>19</v>
      </c>
      <c r="G190" s="109">
        <v>45717</v>
      </c>
      <c r="H190" s="123">
        <v>45901</v>
      </c>
      <c r="I190" s="111">
        <v>60000</v>
      </c>
      <c r="J190" s="111">
        <v>0</v>
      </c>
      <c r="K190" s="111">
        <f t="shared" ref="K190:K191" si="112">SUM(I190:J190)</f>
        <v>60000</v>
      </c>
      <c r="L190" s="111">
        <f>IF(I190&gt;=Datos!$D$14,(Datos!$D$14*Datos!$C$14),IF(I190&lt;=Datos!$D$14,(I190*Datos!$C$14)))</f>
        <v>1722</v>
      </c>
      <c r="M190" s="112">
        <v>3143.58</v>
      </c>
      <c r="N190" s="111">
        <f>IF(I190&gt;=Datos!$D$15,(Datos!$D$15*Datos!$C$15),IF(I190&lt;=Datos!$D$15,(I190*Datos!$C$15)))</f>
        <v>1824</v>
      </c>
      <c r="O190" s="111">
        <v>1740.46</v>
      </c>
      <c r="P190" s="111">
        <f t="shared" ref="P190:P191" si="113">SUM(L190:O190)</f>
        <v>8430.0400000000009</v>
      </c>
      <c r="Q190" s="113">
        <f t="shared" ref="Q190:Q191" si="114">+K190-P190</f>
        <v>51569.96</v>
      </c>
    </row>
    <row r="191" spans="1:17" s="7" customFormat="1" ht="38.25" customHeight="1" x14ac:dyDescent="0.2">
      <c r="A191" s="106">
        <v>101</v>
      </c>
      <c r="B191" s="122" t="s">
        <v>884</v>
      </c>
      <c r="C191" s="122" t="s">
        <v>305</v>
      </c>
      <c r="D191" s="127" t="s">
        <v>651</v>
      </c>
      <c r="E191" s="108" t="s">
        <v>303</v>
      </c>
      <c r="F191" s="108" t="s">
        <v>19</v>
      </c>
      <c r="G191" s="109">
        <v>45717</v>
      </c>
      <c r="H191" s="123">
        <v>45901</v>
      </c>
      <c r="I191" s="111">
        <v>60000</v>
      </c>
      <c r="J191" s="111">
        <v>0</v>
      </c>
      <c r="K191" s="111">
        <f t="shared" si="112"/>
        <v>60000</v>
      </c>
      <c r="L191" s="111">
        <f>IF(I191&gt;=Datos!$D$14,(Datos!$D$14*Datos!$C$14),IF(I191&lt;=Datos!$D$14,(I191*Datos!$C$14)))</f>
        <v>1722</v>
      </c>
      <c r="M191" s="112">
        <f>IF((I191-L191-N191)&lt;=Datos!$G$7,"0",IF((I191-L191-N191)&lt;=Datos!$G$8,((I191-L191-N191)-Datos!$F$8)*Datos!$I$6,IF((I191-L191-N191)&lt;=Datos!$G$9,Datos!$I$8+((I191-L191-N191)-Datos!$F$9)*Datos!$J$6,IF((I191-L191-N191)&gt;=Datos!$F$10,(Datos!$I$8+Datos!$J$8)+((I191-L191-N191)-Datos!$F$10)*Datos!$K$6))))</f>
        <v>3486.6756666666661</v>
      </c>
      <c r="N191" s="111">
        <f>IF(I191&gt;=Datos!$D$15,(Datos!$D$15*Datos!$C$15),IF(I191&lt;=Datos!$D$15,(I191*Datos!$C$15)))</f>
        <v>1824</v>
      </c>
      <c r="O191" s="111">
        <v>25</v>
      </c>
      <c r="P191" s="111">
        <f t="shared" si="113"/>
        <v>7057.6756666666661</v>
      </c>
      <c r="Q191" s="113">
        <f t="shared" si="114"/>
        <v>52942.324333333338</v>
      </c>
    </row>
    <row r="192" spans="1:17" s="7" customFormat="1" ht="38.25" customHeight="1" x14ac:dyDescent="0.2">
      <c r="A192" s="106">
        <v>102</v>
      </c>
      <c r="B192" s="122" t="s">
        <v>951</v>
      </c>
      <c r="C192" s="122" t="s">
        <v>305</v>
      </c>
      <c r="D192" s="127" t="s">
        <v>651</v>
      </c>
      <c r="E192" s="108" t="s">
        <v>303</v>
      </c>
      <c r="F192" s="108" t="s">
        <v>19</v>
      </c>
      <c r="G192" s="109">
        <v>45748</v>
      </c>
      <c r="H192" s="123">
        <v>45931</v>
      </c>
      <c r="I192" s="111">
        <v>60000</v>
      </c>
      <c r="J192" s="111">
        <v>0</v>
      </c>
      <c r="K192" s="111">
        <f t="shared" ref="K192:K212" si="115">SUM(I192:J192)</f>
        <v>60000</v>
      </c>
      <c r="L192" s="111">
        <f>IF(I192&gt;=Datos!$D$14,(Datos!$D$14*Datos!$C$14),IF(I192&lt;=Datos!$D$14,(I192*Datos!$C$14)))</f>
        <v>1722</v>
      </c>
      <c r="M192" s="112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3486.6756666666661</v>
      </c>
      <c r="N192" s="111">
        <f>IF(I192&gt;=Datos!$D$15,(Datos!$D$15*Datos!$C$15),IF(I192&lt;=Datos!$D$15,(I192*Datos!$C$15)))</f>
        <v>1824</v>
      </c>
      <c r="O192" s="111">
        <v>25</v>
      </c>
      <c r="P192" s="111">
        <f t="shared" ref="P192:P212" si="116">SUM(L192:O192)</f>
        <v>7057.6756666666661</v>
      </c>
      <c r="Q192" s="113">
        <f t="shared" ref="Q192:Q212" si="117">+K192-P192</f>
        <v>52942.324333333338</v>
      </c>
    </row>
    <row r="193" spans="1:17" s="7" customFormat="1" ht="38.25" customHeight="1" x14ac:dyDescent="0.2">
      <c r="A193" s="106">
        <v>103</v>
      </c>
      <c r="B193" s="122" t="s">
        <v>952</v>
      </c>
      <c r="C193" s="122" t="s">
        <v>305</v>
      </c>
      <c r="D193" s="127" t="s">
        <v>665</v>
      </c>
      <c r="E193" s="108" t="s">
        <v>303</v>
      </c>
      <c r="F193" s="108" t="s">
        <v>19</v>
      </c>
      <c r="G193" s="109">
        <v>45748</v>
      </c>
      <c r="H193" s="123">
        <v>45931</v>
      </c>
      <c r="I193" s="111">
        <v>60000</v>
      </c>
      <c r="J193" s="111">
        <v>0</v>
      </c>
      <c r="K193" s="111">
        <f t="shared" si="115"/>
        <v>60000</v>
      </c>
      <c r="L193" s="111">
        <f>IF(I193&gt;=Datos!$D$14,(Datos!$D$14*Datos!$C$14),IF(I193&lt;=Datos!$D$14,(I193*Datos!$C$14)))</f>
        <v>1722</v>
      </c>
      <c r="M193" s="112">
        <f>IF((I193-L193-N193)&lt;=Datos!$G$7,"0",IF((I193-L193-N193)&lt;=Datos!$G$8,((I193-L193-N193)-Datos!$F$8)*Datos!$I$6,IF((I193-L193-N193)&lt;=Datos!$G$9,Datos!$I$8+((I193-L193-N193)-Datos!$F$9)*Datos!$J$6,IF((I193-L193-N193)&gt;=Datos!$F$10,(Datos!$I$8+Datos!$J$8)+((I193-L193-N193)-Datos!$F$10)*Datos!$K$6))))</f>
        <v>3486.6756666666661</v>
      </c>
      <c r="N193" s="111">
        <f>IF(I193&gt;=Datos!$D$15,(Datos!$D$15*Datos!$C$15),IF(I193&lt;=Datos!$D$15,(I193*Datos!$C$15)))</f>
        <v>1824</v>
      </c>
      <c r="O193" s="111">
        <v>25</v>
      </c>
      <c r="P193" s="111">
        <f t="shared" si="116"/>
        <v>7057.6756666666661</v>
      </c>
      <c r="Q193" s="113">
        <f t="shared" si="117"/>
        <v>52942.324333333338</v>
      </c>
    </row>
    <row r="194" spans="1:17" s="7" customFormat="1" ht="38.25" customHeight="1" x14ac:dyDescent="0.2">
      <c r="A194" s="106">
        <v>104</v>
      </c>
      <c r="B194" s="122" t="s">
        <v>953</v>
      </c>
      <c r="C194" s="122" t="s">
        <v>305</v>
      </c>
      <c r="D194" s="127" t="s">
        <v>665</v>
      </c>
      <c r="E194" s="108" t="s">
        <v>303</v>
      </c>
      <c r="F194" s="108" t="s">
        <v>19</v>
      </c>
      <c r="G194" s="109">
        <v>45748</v>
      </c>
      <c r="H194" s="123">
        <v>45931</v>
      </c>
      <c r="I194" s="111">
        <v>60000</v>
      </c>
      <c r="J194" s="111">
        <v>0</v>
      </c>
      <c r="K194" s="111">
        <f t="shared" si="115"/>
        <v>60000</v>
      </c>
      <c r="L194" s="111">
        <f>IF(I194&gt;=Datos!$D$14,(Datos!$D$14*Datos!$C$14),IF(I194&lt;=Datos!$D$14,(I194*Datos!$C$14)))</f>
        <v>1722</v>
      </c>
      <c r="M194" s="112">
        <f>IF((I194-L194-N194)&lt;=Datos!$G$7,"0",IF((I194-L194-N194)&lt;=Datos!$G$8,((I194-L194-N194)-Datos!$F$8)*Datos!$I$6,IF((I194-L194-N194)&lt;=Datos!$G$9,Datos!$I$8+((I194-L194-N194)-Datos!$F$9)*Datos!$J$6,IF((I194-L194-N194)&gt;=Datos!$F$10,(Datos!$I$8+Datos!$J$8)+((I194-L194-N194)-Datos!$F$10)*Datos!$K$6))))</f>
        <v>3486.6756666666661</v>
      </c>
      <c r="N194" s="111">
        <f>IF(I194&gt;=Datos!$D$15,(Datos!$D$15*Datos!$C$15),IF(I194&lt;=Datos!$D$15,(I194*Datos!$C$15)))</f>
        <v>1824</v>
      </c>
      <c r="O194" s="111">
        <v>25</v>
      </c>
      <c r="P194" s="111">
        <f t="shared" si="116"/>
        <v>7057.6756666666661</v>
      </c>
      <c r="Q194" s="113">
        <f t="shared" si="117"/>
        <v>52942.324333333338</v>
      </c>
    </row>
    <row r="195" spans="1:17" s="7" customFormat="1" ht="38.25" customHeight="1" x14ac:dyDescent="0.2">
      <c r="A195" s="106">
        <v>105</v>
      </c>
      <c r="B195" s="122" t="s">
        <v>954</v>
      </c>
      <c r="C195" s="122" t="s">
        <v>305</v>
      </c>
      <c r="D195" s="127" t="s">
        <v>665</v>
      </c>
      <c r="E195" s="108" t="s">
        <v>303</v>
      </c>
      <c r="F195" s="108" t="s">
        <v>19</v>
      </c>
      <c r="G195" s="109">
        <v>45748</v>
      </c>
      <c r="H195" s="123">
        <v>45931</v>
      </c>
      <c r="I195" s="111">
        <v>60000</v>
      </c>
      <c r="J195" s="111">
        <v>0</v>
      </c>
      <c r="K195" s="111">
        <f t="shared" si="115"/>
        <v>60000</v>
      </c>
      <c r="L195" s="111">
        <f>IF(I195&gt;=Datos!$D$14,(Datos!$D$14*Datos!$C$14),IF(I195&lt;=Datos!$D$14,(I195*Datos!$C$14)))</f>
        <v>1722</v>
      </c>
      <c r="M195" s="112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3486.6756666666661</v>
      </c>
      <c r="N195" s="111">
        <f>IF(I195&gt;=Datos!$D$15,(Datos!$D$15*Datos!$C$15),IF(I195&lt;=Datos!$D$15,(I195*Datos!$C$15)))</f>
        <v>1824</v>
      </c>
      <c r="O195" s="111">
        <v>25</v>
      </c>
      <c r="P195" s="111">
        <f t="shared" si="116"/>
        <v>7057.6756666666661</v>
      </c>
      <c r="Q195" s="113">
        <f t="shared" si="117"/>
        <v>52942.324333333338</v>
      </c>
    </row>
    <row r="196" spans="1:17" s="7" customFormat="1" ht="38.25" customHeight="1" x14ac:dyDescent="0.2">
      <c r="A196" s="106">
        <v>106</v>
      </c>
      <c r="B196" s="122" t="s">
        <v>955</v>
      </c>
      <c r="C196" s="122" t="s">
        <v>305</v>
      </c>
      <c r="D196" s="127" t="s">
        <v>480</v>
      </c>
      <c r="E196" s="108" t="s">
        <v>303</v>
      </c>
      <c r="F196" s="108" t="s">
        <v>19</v>
      </c>
      <c r="G196" s="109">
        <v>45748</v>
      </c>
      <c r="H196" s="123">
        <v>45931</v>
      </c>
      <c r="I196" s="111">
        <v>35000</v>
      </c>
      <c r="J196" s="111">
        <v>0</v>
      </c>
      <c r="K196" s="111">
        <f t="shared" si="115"/>
        <v>35000</v>
      </c>
      <c r="L196" s="111">
        <f>IF(I196&gt;=Datos!$D$14,(Datos!$D$14*Datos!$C$14),IF(I196&lt;=Datos!$D$14,(I196*Datos!$C$14)))</f>
        <v>1004.5</v>
      </c>
      <c r="M196" s="112" t="str">
        <f>IF((I196-L196-N196)&lt;=Datos!$G$7,"0",IF((I196-L196-N196)&lt;=Datos!$G$8,((I196-L196-N196)-Datos!$F$8)*Datos!$I$6,IF((I196-L196-N196)&lt;=Datos!$G$9,Datos!$I$8+((I196-L196-N196)-Datos!$F$9)*Datos!$J$6,IF((I196-L196-N196)&gt;=Datos!$F$10,(Datos!$I$8+Datos!$J$8)+((I196-L196-N196)-Datos!$F$10)*Datos!$K$6))))</f>
        <v>0</v>
      </c>
      <c r="N196" s="111">
        <f>IF(I196&gt;=Datos!$D$15,(Datos!$D$15*Datos!$C$15),IF(I196&lt;=Datos!$D$15,(I196*Datos!$C$15)))</f>
        <v>1064</v>
      </c>
      <c r="O196" s="111">
        <v>25</v>
      </c>
      <c r="P196" s="111">
        <f t="shared" si="116"/>
        <v>2093.5</v>
      </c>
      <c r="Q196" s="113">
        <f t="shared" si="117"/>
        <v>32906.5</v>
      </c>
    </row>
    <row r="197" spans="1:17" s="7" customFormat="1" ht="38.25" customHeight="1" x14ac:dyDescent="0.2">
      <c r="A197" s="106">
        <v>107</v>
      </c>
      <c r="B197" s="122" t="s">
        <v>956</v>
      </c>
      <c r="C197" s="122" t="s">
        <v>305</v>
      </c>
      <c r="D197" s="127" t="s">
        <v>950</v>
      </c>
      <c r="E197" s="108" t="s">
        <v>303</v>
      </c>
      <c r="F197" s="108" t="s">
        <v>19</v>
      </c>
      <c r="G197" s="109">
        <v>45748</v>
      </c>
      <c r="H197" s="123">
        <v>45931</v>
      </c>
      <c r="I197" s="111">
        <v>60000</v>
      </c>
      <c r="J197" s="111">
        <v>0</v>
      </c>
      <c r="K197" s="111">
        <f t="shared" si="115"/>
        <v>60000</v>
      </c>
      <c r="L197" s="111">
        <f>IF(I197&gt;=Datos!$D$14,(Datos!$D$14*Datos!$C$14),IF(I197&lt;=Datos!$D$14,(I197*Datos!$C$14)))</f>
        <v>1722</v>
      </c>
      <c r="M197" s="112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3486.6756666666661</v>
      </c>
      <c r="N197" s="111">
        <f>IF(I197&gt;=Datos!$D$15,(Datos!$D$15*Datos!$C$15),IF(I197&lt;=Datos!$D$15,(I197*Datos!$C$15)))</f>
        <v>1824</v>
      </c>
      <c r="O197" s="111">
        <v>25</v>
      </c>
      <c r="P197" s="111">
        <f t="shared" si="116"/>
        <v>7057.6756666666661</v>
      </c>
      <c r="Q197" s="113">
        <f t="shared" si="117"/>
        <v>52942.324333333338</v>
      </c>
    </row>
    <row r="198" spans="1:17" s="7" customFormat="1" ht="38.25" customHeight="1" x14ac:dyDescent="0.2">
      <c r="A198" s="106">
        <v>108</v>
      </c>
      <c r="B198" s="122" t="s">
        <v>957</v>
      </c>
      <c r="C198" s="122" t="s">
        <v>305</v>
      </c>
      <c r="D198" s="127" t="s">
        <v>950</v>
      </c>
      <c r="E198" s="108" t="s">
        <v>303</v>
      </c>
      <c r="F198" s="108" t="s">
        <v>19</v>
      </c>
      <c r="G198" s="109">
        <v>45748</v>
      </c>
      <c r="H198" s="123">
        <v>45931</v>
      </c>
      <c r="I198" s="111">
        <v>60000</v>
      </c>
      <c r="J198" s="111">
        <v>0</v>
      </c>
      <c r="K198" s="111">
        <f t="shared" si="115"/>
        <v>60000</v>
      </c>
      <c r="L198" s="111">
        <f>IF(I198&gt;=Datos!$D$14,(Datos!$D$14*Datos!$C$14),IF(I198&lt;=Datos!$D$14,(I198*Datos!$C$14)))</f>
        <v>1722</v>
      </c>
      <c r="M198" s="112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3486.6756666666661</v>
      </c>
      <c r="N198" s="111">
        <f>IF(I198&gt;=Datos!$D$15,(Datos!$D$15*Datos!$C$15),IF(I198&lt;=Datos!$D$15,(I198*Datos!$C$15)))</f>
        <v>1824</v>
      </c>
      <c r="O198" s="111">
        <v>25</v>
      </c>
      <c r="P198" s="111">
        <f t="shared" si="116"/>
        <v>7057.6756666666661</v>
      </c>
      <c r="Q198" s="113">
        <f t="shared" si="117"/>
        <v>52942.324333333338</v>
      </c>
    </row>
    <row r="199" spans="1:17" s="7" customFormat="1" ht="38.25" customHeight="1" x14ac:dyDescent="0.2">
      <c r="A199" s="106">
        <v>109</v>
      </c>
      <c r="B199" s="122" t="s">
        <v>958</v>
      </c>
      <c r="C199" s="122" t="s">
        <v>305</v>
      </c>
      <c r="D199" s="127" t="s">
        <v>950</v>
      </c>
      <c r="E199" s="108" t="s">
        <v>303</v>
      </c>
      <c r="F199" s="108" t="s">
        <v>301</v>
      </c>
      <c r="G199" s="109">
        <v>45748</v>
      </c>
      <c r="H199" s="123">
        <v>45931</v>
      </c>
      <c r="I199" s="111">
        <v>60000</v>
      </c>
      <c r="J199" s="111">
        <v>0</v>
      </c>
      <c r="K199" s="111">
        <f t="shared" si="115"/>
        <v>60000</v>
      </c>
      <c r="L199" s="111">
        <f>IF(I199&gt;=Datos!$D$14,(Datos!$D$14*Datos!$C$14),IF(I199&lt;=Datos!$D$14,(I199*Datos!$C$14)))</f>
        <v>1722</v>
      </c>
      <c r="M199" s="112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3486.6756666666661</v>
      </c>
      <c r="N199" s="111">
        <f>IF(I199&gt;=Datos!$D$15,(Datos!$D$15*Datos!$C$15),IF(I199&lt;=Datos!$D$15,(I199*Datos!$C$15)))</f>
        <v>1824</v>
      </c>
      <c r="O199" s="111">
        <v>25</v>
      </c>
      <c r="P199" s="111">
        <f t="shared" si="116"/>
        <v>7057.6756666666661</v>
      </c>
      <c r="Q199" s="113">
        <f t="shared" si="117"/>
        <v>52942.324333333338</v>
      </c>
    </row>
    <row r="200" spans="1:17" s="7" customFormat="1" ht="38.25" customHeight="1" x14ac:dyDescent="0.2">
      <c r="A200" s="106">
        <v>110</v>
      </c>
      <c r="B200" s="122" t="s">
        <v>959</v>
      </c>
      <c r="C200" s="122" t="s">
        <v>305</v>
      </c>
      <c r="D200" s="127" t="s">
        <v>950</v>
      </c>
      <c r="E200" s="108" t="s">
        <v>303</v>
      </c>
      <c r="F200" s="108" t="s">
        <v>19</v>
      </c>
      <c r="G200" s="109">
        <v>45748</v>
      </c>
      <c r="H200" s="123">
        <v>45931</v>
      </c>
      <c r="I200" s="111">
        <v>60000</v>
      </c>
      <c r="J200" s="111">
        <v>0</v>
      </c>
      <c r="K200" s="111">
        <f t="shared" si="115"/>
        <v>60000</v>
      </c>
      <c r="L200" s="111">
        <f>IF(I200&gt;=Datos!$D$14,(Datos!$D$14*Datos!$C$14),IF(I200&lt;=Datos!$D$14,(I200*Datos!$C$14)))</f>
        <v>1722</v>
      </c>
      <c r="M200" s="112">
        <f>IF((I200-L200-N200)&lt;=Datos!$G$7,"0",IF((I200-L200-N200)&lt;=Datos!$G$8,((I200-L200-N200)-Datos!$F$8)*Datos!$I$6,IF((I200-L200-N200)&lt;=Datos!$G$9,Datos!$I$8+((I200-L200-N200)-Datos!$F$9)*Datos!$J$6,IF((I200-L200-N200)&gt;=Datos!$F$10,(Datos!$I$8+Datos!$J$8)+((I200-L200-N200)-Datos!$F$10)*Datos!$K$6))))</f>
        <v>3486.6756666666661</v>
      </c>
      <c r="N200" s="111">
        <f>IF(I200&gt;=Datos!$D$15,(Datos!$D$15*Datos!$C$15),IF(I200&lt;=Datos!$D$15,(I200*Datos!$C$15)))</f>
        <v>1824</v>
      </c>
      <c r="O200" s="111">
        <v>25</v>
      </c>
      <c r="P200" s="111">
        <f t="shared" si="116"/>
        <v>7057.6756666666661</v>
      </c>
      <c r="Q200" s="113">
        <f t="shared" si="117"/>
        <v>52942.324333333338</v>
      </c>
    </row>
    <row r="201" spans="1:17" s="7" customFormat="1" ht="38.25" customHeight="1" x14ac:dyDescent="0.2">
      <c r="A201" s="106">
        <v>111</v>
      </c>
      <c r="B201" s="122" t="s">
        <v>960</v>
      </c>
      <c r="C201" s="122" t="s">
        <v>305</v>
      </c>
      <c r="D201" s="127" t="s">
        <v>480</v>
      </c>
      <c r="E201" s="108" t="s">
        <v>303</v>
      </c>
      <c r="F201" s="108" t="s">
        <v>19</v>
      </c>
      <c r="G201" s="109">
        <v>45748</v>
      </c>
      <c r="H201" s="123">
        <v>45931</v>
      </c>
      <c r="I201" s="111">
        <v>35000</v>
      </c>
      <c r="J201" s="111">
        <v>0</v>
      </c>
      <c r="K201" s="111">
        <f t="shared" si="115"/>
        <v>35000</v>
      </c>
      <c r="L201" s="111">
        <f>IF(I201&gt;=Datos!$D$14,(Datos!$D$14*Datos!$C$14),IF(I201&lt;=Datos!$D$14,(I201*Datos!$C$14)))</f>
        <v>1004.5</v>
      </c>
      <c r="M201" s="112" t="str">
        <f>IF((I201-L201-N201)&lt;=Datos!$G$7,"0",IF((I201-L201-N201)&lt;=Datos!$G$8,((I201-L201-N201)-Datos!$F$8)*Datos!$I$6,IF((I201-L201-N201)&lt;=Datos!$G$9,Datos!$I$8+((I201-L201-N201)-Datos!$F$9)*Datos!$J$6,IF((I201-L201-N201)&gt;=Datos!$F$10,(Datos!$I$8+Datos!$J$8)+((I201-L201-N201)-Datos!$F$10)*Datos!$K$6))))</f>
        <v>0</v>
      </c>
      <c r="N201" s="111">
        <f>IF(I201&gt;=Datos!$D$15,(Datos!$D$15*Datos!$C$15),IF(I201&lt;=Datos!$D$15,(I201*Datos!$C$15)))</f>
        <v>1064</v>
      </c>
      <c r="O201" s="111">
        <v>25</v>
      </c>
      <c r="P201" s="111">
        <f t="shared" si="116"/>
        <v>2093.5</v>
      </c>
      <c r="Q201" s="113">
        <f t="shared" si="117"/>
        <v>32906.5</v>
      </c>
    </row>
    <row r="202" spans="1:17" s="7" customFormat="1" ht="38.25" customHeight="1" x14ac:dyDescent="0.2">
      <c r="A202" s="106">
        <v>112</v>
      </c>
      <c r="B202" s="122" t="s">
        <v>961</v>
      </c>
      <c r="C202" s="122" t="s">
        <v>305</v>
      </c>
      <c r="D202" s="127" t="s">
        <v>480</v>
      </c>
      <c r="E202" s="108" t="s">
        <v>303</v>
      </c>
      <c r="F202" s="108" t="s">
        <v>19</v>
      </c>
      <c r="G202" s="109">
        <v>45748</v>
      </c>
      <c r="H202" s="123">
        <v>45931</v>
      </c>
      <c r="I202" s="111">
        <v>35000</v>
      </c>
      <c r="J202" s="111">
        <v>0</v>
      </c>
      <c r="K202" s="111">
        <f t="shared" si="115"/>
        <v>35000</v>
      </c>
      <c r="L202" s="111">
        <f>IF(I202&gt;=Datos!$D$14,(Datos!$D$14*Datos!$C$14),IF(I202&lt;=Datos!$D$14,(I202*Datos!$C$14)))</f>
        <v>1004.5</v>
      </c>
      <c r="M202" s="112" t="str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0</v>
      </c>
      <c r="N202" s="111">
        <f>IF(I202&gt;=Datos!$D$15,(Datos!$D$15*Datos!$C$15),IF(I202&lt;=Datos!$D$15,(I202*Datos!$C$15)))</f>
        <v>1064</v>
      </c>
      <c r="O202" s="111">
        <v>25</v>
      </c>
      <c r="P202" s="111">
        <f t="shared" si="116"/>
        <v>2093.5</v>
      </c>
      <c r="Q202" s="113">
        <f t="shared" si="117"/>
        <v>32906.5</v>
      </c>
    </row>
    <row r="203" spans="1:17" s="7" customFormat="1" ht="38.25" customHeight="1" x14ac:dyDescent="0.2">
      <c r="A203" s="106">
        <v>113</v>
      </c>
      <c r="B203" s="122" t="s">
        <v>962</v>
      </c>
      <c r="C203" s="122" t="s">
        <v>305</v>
      </c>
      <c r="D203" s="127" t="s">
        <v>480</v>
      </c>
      <c r="E203" s="108" t="s">
        <v>303</v>
      </c>
      <c r="F203" s="108" t="s">
        <v>19</v>
      </c>
      <c r="G203" s="109">
        <v>45748</v>
      </c>
      <c r="H203" s="123">
        <v>45931</v>
      </c>
      <c r="I203" s="111">
        <v>35000</v>
      </c>
      <c r="J203" s="111">
        <v>0</v>
      </c>
      <c r="K203" s="111">
        <f t="shared" si="115"/>
        <v>35000</v>
      </c>
      <c r="L203" s="111">
        <f>IF(I203&gt;=Datos!$D$14,(Datos!$D$14*Datos!$C$14),IF(I203&lt;=Datos!$D$14,(I203*Datos!$C$14)))</f>
        <v>1004.5</v>
      </c>
      <c r="M203" s="112" t="str">
        <f>IF((I203-L203-N203)&lt;=Datos!$G$7,"0",IF((I203-L203-N203)&lt;=Datos!$G$8,((I203-L203-N203)-Datos!$F$8)*Datos!$I$6,IF((I203-L203-N203)&lt;=Datos!$G$9,Datos!$I$8+((I203-L203-N203)-Datos!$F$9)*Datos!$J$6,IF((I203-L203-N203)&gt;=Datos!$F$10,(Datos!$I$8+Datos!$J$8)+((I203-L203-N203)-Datos!$F$10)*Datos!$K$6))))</f>
        <v>0</v>
      </c>
      <c r="N203" s="111">
        <f>IF(I203&gt;=Datos!$D$15,(Datos!$D$15*Datos!$C$15),IF(I203&lt;=Datos!$D$15,(I203*Datos!$C$15)))</f>
        <v>1064</v>
      </c>
      <c r="O203" s="111">
        <v>25</v>
      </c>
      <c r="P203" s="111">
        <f t="shared" si="116"/>
        <v>2093.5</v>
      </c>
      <c r="Q203" s="113">
        <f t="shared" si="117"/>
        <v>32906.5</v>
      </c>
    </row>
    <row r="204" spans="1:17" s="7" customFormat="1" ht="38.25" customHeight="1" x14ac:dyDescent="0.2">
      <c r="A204" s="106">
        <v>114</v>
      </c>
      <c r="B204" s="122" t="s">
        <v>963</v>
      </c>
      <c r="C204" s="122" t="s">
        <v>305</v>
      </c>
      <c r="D204" s="127" t="s">
        <v>480</v>
      </c>
      <c r="E204" s="108" t="s">
        <v>303</v>
      </c>
      <c r="F204" s="108" t="s">
        <v>19</v>
      </c>
      <c r="G204" s="109">
        <v>45748</v>
      </c>
      <c r="H204" s="123">
        <v>45931</v>
      </c>
      <c r="I204" s="111">
        <v>35000</v>
      </c>
      <c r="J204" s="111">
        <v>0</v>
      </c>
      <c r="K204" s="111">
        <f t="shared" si="115"/>
        <v>35000</v>
      </c>
      <c r="L204" s="111">
        <f>IF(I204&gt;=Datos!$D$14,(Datos!$D$14*Datos!$C$14),IF(I204&lt;=Datos!$D$14,(I204*Datos!$C$14)))</f>
        <v>1004.5</v>
      </c>
      <c r="M204" s="112" t="str">
        <f>IF((I204-L204-N204)&lt;=Datos!$G$7,"0",IF((I204-L204-N204)&lt;=Datos!$G$8,((I204-L204-N204)-Datos!$F$8)*Datos!$I$6,IF((I204-L204-N204)&lt;=Datos!$G$9,Datos!$I$8+((I204-L204-N204)-Datos!$F$9)*Datos!$J$6,IF((I204-L204-N204)&gt;=Datos!$F$10,(Datos!$I$8+Datos!$J$8)+((I204-L204-N204)-Datos!$F$10)*Datos!$K$6))))</f>
        <v>0</v>
      </c>
      <c r="N204" s="111">
        <f>IF(I204&gt;=Datos!$D$15,(Datos!$D$15*Datos!$C$15),IF(I204&lt;=Datos!$D$15,(I204*Datos!$C$15)))</f>
        <v>1064</v>
      </c>
      <c r="O204" s="111">
        <v>25</v>
      </c>
      <c r="P204" s="111">
        <f t="shared" si="116"/>
        <v>2093.5</v>
      </c>
      <c r="Q204" s="113">
        <f t="shared" si="117"/>
        <v>32906.5</v>
      </c>
    </row>
    <row r="205" spans="1:17" s="7" customFormat="1" ht="38.25" customHeight="1" x14ac:dyDescent="0.2">
      <c r="A205" s="106">
        <v>115</v>
      </c>
      <c r="B205" s="122" t="s">
        <v>964</v>
      </c>
      <c r="C205" s="122" t="s">
        <v>305</v>
      </c>
      <c r="D205" s="127" t="s">
        <v>480</v>
      </c>
      <c r="E205" s="108" t="s">
        <v>303</v>
      </c>
      <c r="F205" s="108" t="s">
        <v>301</v>
      </c>
      <c r="G205" s="109">
        <v>45748</v>
      </c>
      <c r="H205" s="123">
        <v>45931</v>
      </c>
      <c r="I205" s="111">
        <v>35000</v>
      </c>
      <c r="J205" s="111">
        <v>0</v>
      </c>
      <c r="K205" s="111">
        <f t="shared" si="115"/>
        <v>35000</v>
      </c>
      <c r="L205" s="111">
        <f>IF(I205&gt;=Datos!$D$14,(Datos!$D$14*Datos!$C$14),IF(I205&lt;=Datos!$D$14,(I205*Datos!$C$14)))</f>
        <v>1004.5</v>
      </c>
      <c r="M205" s="112" t="str">
        <f>IF((I205-L205-N205)&lt;=Datos!$G$7,"0",IF((I205-L205-N205)&lt;=Datos!$G$8,((I205-L205-N205)-Datos!$F$8)*Datos!$I$6,IF((I205-L205-N205)&lt;=Datos!$G$9,Datos!$I$8+((I205-L205-N205)-Datos!$F$9)*Datos!$J$6,IF((I205-L205-N205)&gt;=Datos!$F$10,(Datos!$I$8+Datos!$J$8)+((I205-L205-N205)-Datos!$F$10)*Datos!$K$6))))</f>
        <v>0</v>
      </c>
      <c r="N205" s="111">
        <f>IF(I205&gt;=Datos!$D$15,(Datos!$D$15*Datos!$C$15),IF(I205&lt;=Datos!$D$15,(I205*Datos!$C$15)))</f>
        <v>1064</v>
      </c>
      <c r="O205" s="111">
        <v>25</v>
      </c>
      <c r="P205" s="111">
        <f t="shared" si="116"/>
        <v>2093.5</v>
      </c>
      <c r="Q205" s="113">
        <f t="shared" si="117"/>
        <v>32906.5</v>
      </c>
    </row>
    <row r="206" spans="1:17" s="7" customFormat="1" ht="38.25" customHeight="1" x14ac:dyDescent="0.2">
      <c r="A206" s="106">
        <v>116</v>
      </c>
      <c r="B206" s="122" t="s">
        <v>965</v>
      </c>
      <c r="C206" s="122" t="s">
        <v>305</v>
      </c>
      <c r="D206" s="127" t="s">
        <v>308</v>
      </c>
      <c r="E206" s="108" t="s">
        <v>303</v>
      </c>
      <c r="F206" s="108" t="s">
        <v>19</v>
      </c>
      <c r="G206" s="109">
        <v>45748</v>
      </c>
      <c r="H206" s="123">
        <v>45931</v>
      </c>
      <c r="I206" s="111">
        <v>60000</v>
      </c>
      <c r="J206" s="111">
        <v>0</v>
      </c>
      <c r="K206" s="111">
        <f t="shared" si="115"/>
        <v>60000</v>
      </c>
      <c r="L206" s="111">
        <f>IF(I206&gt;=Datos!$D$14,(Datos!$D$14*Datos!$C$14),IF(I206&lt;=Datos!$D$14,(I206*Datos!$C$14)))</f>
        <v>1722</v>
      </c>
      <c r="M206" s="112">
        <f>IF((I206-L206-N206)&lt;=Datos!$G$7,"0",IF((I206-L206-N206)&lt;=Datos!$G$8,((I206-L206-N206)-Datos!$F$8)*Datos!$I$6,IF((I206-L206-N206)&lt;=Datos!$G$9,Datos!$I$8+((I206-L206-N206)-Datos!$F$9)*Datos!$J$6,IF((I206-L206-N206)&gt;=Datos!$F$10,(Datos!$I$8+Datos!$J$8)+((I206-L206-N206)-Datos!$F$10)*Datos!$K$6))))</f>
        <v>3486.6756666666661</v>
      </c>
      <c r="N206" s="111">
        <f>IF(I206&gt;=Datos!$D$15,(Datos!$D$15*Datos!$C$15),IF(I206&lt;=Datos!$D$15,(I206*Datos!$C$15)))</f>
        <v>1824</v>
      </c>
      <c r="O206" s="111">
        <v>25</v>
      </c>
      <c r="P206" s="111">
        <f t="shared" si="116"/>
        <v>7057.6756666666661</v>
      </c>
      <c r="Q206" s="113">
        <f t="shared" si="117"/>
        <v>52942.324333333338</v>
      </c>
    </row>
    <row r="207" spans="1:17" s="7" customFormat="1" ht="38.25" customHeight="1" x14ac:dyDescent="0.2">
      <c r="A207" s="106">
        <v>117</v>
      </c>
      <c r="B207" s="122" t="s">
        <v>966</v>
      </c>
      <c r="C207" s="122" t="s">
        <v>305</v>
      </c>
      <c r="D207" s="127" t="s">
        <v>308</v>
      </c>
      <c r="E207" s="108" t="s">
        <v>303</v>
      </c>
      <c r="F207" s="108" t="s">
        <v>19</v>
      </c>
      <c r="G207" s="109">
        <v>45748</v>
      </c>
      <c r="H207" s="123">
        <v>45931</v>
      </c>
      <c r="I207" s="111">
        <v>60000</v>
      </c>
      <c r="J207" s="111">
        <v>0</v>
      </c>
      <c r="K207" s="111">
        <f t="shared" si="115"/>
        <v>60000</v>
      </c>
      <c r="L207" s="111">
        <f>IF(I207&gt;=Datos!$D$14,(Datos!$D$14*Datos!$C$14),IF(I207&lt;=Datos!$D$14,(I207*Datos!$C$14)))</f>
        <v>1722</v>
      </c>
      <c r="M207" s="112">
        <f>IF((I207-L207-N207)&lt;=Datos!$G$7,"0",IF((I207-L207-N207)&lt;=Datos!$G$8,((I207-L207-N207)-Datos!$F$8)*Datos!$I$6,IF((I207-L207-N207)&lt;=Datos!$G$9,Datos!$I$8+((I207-L207-N207)-Datos!$F$9)*Datos!$J$6,IF((I207-L207-N207)&gt;=Datos!$F$10,(Datos!$I$8+Datos!$J$8)+((I207-L207-N207)-Datos!$F$10)*Datos!$K$6))))</f>
        <v>3486.6756666666661</v>
      </c>
      <c r="N207" s="111">
        <f>IF(I207&gt;=Datos!$D$15,(Datos!$D$15*Datos!$C$15),IF(I207&lt;=Datos!$D$15,(I207*Datos!$C$15)))</f>
        <v>1824</v>
      </c>
      <c r="O207" s="111">
        <v>25</v>
      </c>
      <c r="P207" s="111">
        <f t="shared" si="116"/>
        <v>7057.6756666666661</v>
      </c>
      <c r="Q207" s="113">
        <f t="shared" si="117"/>
        <v>52942.324333333338</v>
      </c>
    </row>
    <row r="208" spans="1:17" s="7" customFormat="1" ht="38.25" customHeight="1" x14ac:dyDescent="0.2">
      <c r="A208" s="106">
        <v>118</v>
      </c>
      <c r="B208" s="122" t="s">
        <v>967</v>
      </c>
      <c r="C208" s="122" t="s">
        <v>305</v>
      </c>
      <c r="D208" s="127" t="s">
        <v>308</v>
      </c>
      <c r="E208" s="108" t="s">
        <v>303</v>
      </c>
      <c r="F208" s="108" t="s">
        <v>19</v>
      </c>
      <c r="G208" s="109">
        <v>45748</v>
      </c>
      <c r="H208" s="123">
        <v>45931</v>
      </c>
      <c r="I208" s="111">
        <v>60000</v>
      </c>
      <c r="J208" s="111">
        <v>0</v>
      </c>
      <c r="K208" s="111">
        <f t="shared" si="115"/>
        <v>60000</v>
      </c>
      <c r="L208" s="111">
        <f>IF(I208&gt;=Datos!$D$14,(Datos!$D$14*Datos!$C$14),IF(I208&lt;=Datos!$D$14,(I208*Datos!$C$14)))</f>
        <v>1722</v>
      </c>
      <c r="M208" s="112">
        <f>IF((I208-L208-N208)&lt;=Datos!$G$7,"0",IF((I208-L208-N208)&lt;=Datos!$G$8,((I208-L208-N208)-Datos!$F$8)*Datos!$I$6,IF((I208-L208-N208)&lt;=Datos!$G$9,Datos!$I$8+((I208-L208-N208)-Datos!$F$9)*Datos!$J$6,IF((I208-L208-N208)&gt;=Datos!$F$10,(Datos!$I$8+Datos!$J$8)+((I208-L208-N208)-Datos!$F$10)*Datos!$K$6))))</f>
        <v>3486.6756666666661</v>
      </c>
      <c r="N208" s="111">
        <f>IF(I208&gt;=Datos!$D$15,(Datos!$D$15*Datos!$C$15),IF(I208&lt;=Datos!$D$15,(I208*Datos!$C$15)))</f>
        <v>1824</v>
      </c>
      <c r="O208" s="111">
        <v>25</v>
      </c>
      <c r="P208" s="111">
        <f t="shared" si="116"/>
        <v>7057.6756666666661</v>
      </c>
      <c r="Q208" s="113">
        <f t="shared" si="117"/>
        <v>52942.324333333338</v>
      </c>
    </row>
    <row r="209" spans="1:17" s="7" customFormat="1" ht="38.25" customHeight="1" x14ac:dyDescent="0.2">
      <c r="A209" s="106">
        <v>119</v>
      </c>
      <c r="B209" s="122" t="s">
        <v>968</v>
      </c>
      <c r="C209" s="122" t="s">
        <v>305</v>
      </c>
      <c r="D209" s="127" t="s">
        <v>308</v>
      </c>
      <c r="E209" s="108" t="s">
        <v>303</v>
      </c>
      <c r="F209" s="108" t="s">
        <v>19</v>
      </c>
      <c r="G209" s="109">
        <v>45748</v>
      </c>
      <c r="H209" s="123">
        <v>45931</v>
      </c>
      <c r="I209" s="111">
        <v>60000</v>
      </c>
      <c r="J209" s="111">
        <v>0</v>
      </c>
      <c r="K209" s="111">
        <f t="shared" si="115"/>
        <v>60000</v>
      </c>
      <c r="L209" s="111">
        <f>IF(I209&gt;=Datos!$D$14,(Datos!$D$14*Datos!$C$14),IF(I209&lt;=Datos!$D$14,(I209*Datos!$C$14)))</f>
        <v>1722</v>
      </c>
      <c r="M209" s="112">
        <f>IF((I209-L209-N209)&lt;=Datos!$G$7,"0",IF((I209-L209-N209)&lt;=Datos!$G$8,((I209-L209-N209)-Datos!$F$8)*Datos!$I$6,IF((I209-L209-N209)&lt;=Datos!$G$9,Datos!$I$8+((I209-L209-N209)-Datos!$F$9)*Datos!$J$6,IF((I209-L209-N209)&gt;=Datos!$F$10,(Datos!$I$8+Datos!$J$8)+((I209-L209-N209)-Datos!$F$10)*Datos!$K$6))))</f>
        <v>3486.6756666666661</v>
      </c>
      <c r="N209" s="111">
        <f>IF(I209&gt;=Datos!$D$15,(Datos!$D$15*Datos!$C$15),IF(I209&lt;=Datos!$D$15,(I209*Datos!$C$15)))</f>
        <v>1824</v>
      </c>
      <c r="O209" s="111">
        <v>25</v>
      </c>
      <c r="P209" s="111">
        <f t="shared" si="116"/>
        <v>7057.6756666666661</v>
      </c>
      <c r="Q209" s="113">
        <f t="shared" si="117"/>
        <v>52942.324333333338</v>
      </c>
    </row>
    <row r="210" spans="1:17" s="7" customFormat="1" ht="38.25" customHeight="1" x14ac:dyDescent="0.2">
      <c r="A210" s="106">
        <v>120</v>
      </c>
      <c r="B210" s="122" t="s">
        <v>969</v>
      </c>
      <c r="C210" s="122" t="s">
        <v>305</v>
      </c>
      <c r="D210" s="127" t="s">
        <v>308</v>
      </c>
      <c r="E210" s="108" t="s">
        <v>303</v>
      </c>
      <c r="F210" s="108" t="s">
        <v>19</v>
      </c>
      <c r="G210" s="109">
        <v>45748</v>
      </c>
      <c r="H210" s="123">
        <v>45931</v>
      </c>
      <c r="I210" s="111">
        <v>60000</v>
      </c>
      <c r="J210" s="111">
        <v>0</v>
      </c>
      <c r="K210" s="111">
        <f t="shared" si="115"/>
        <v>60000</v>
      </c>
      <c r="L210" s="111">
        <f>IF(I210&gt;=Datos!$D$14,(Datos!$D$14*Datos!$C$14),IF(I210&lt;=Datos!$D$14,(I210*Datos!$C$14)))</f>
        <v>1722</v>
      </c>
      <c r="M210" s="112">
        <v>2800.49</v>
      </c>
      <c r="N210" s="111">
        <f>IF(I210&gt;=Datos!$D$15,(Datos!$D$15*Datos!$C$15),IF(I210&lt;=Datos!$D$15,(I210*Datos!$C$15)))</f>
        <v>1824</v>
      </c>
      <c r="O210" s="111">
        <v>3455.92</v>
      </c>
      <c r="P210" s="111">
        <f t="shared" si="116"/>
        <v>9802.41</v>
      </c>
      <c r="Q210" s="113">
        <f t="shared" si="117"/>
        <v>50197.59</v>
      </c>
    </row>
    <row r="211" spans="1:17" s="7" customFormat="1" ht="38.25" customHeight="1" x14ac:dyDescent="0.2">
      <c r="A211" s="106">
        <v>121</v>
      </c>
      <c r="B211" s="122" t="s">
        <v>970</v>
      </c>
      <c r="C211" s="122" t="s">
        <v>305</v>
      </c>
      <c r="D211" s="127" t="s">
        <v>480</v>
      </c>
      <c r="E211" s="108" t="s">
        <v>303</v>
      </c>
      <c r="F211" s="108" t="s">
        <v>19</v>
      </c>
      <c r="G211" s="109">
        <v>45748</v>
      </c>
      <c r="H211" s="123">
        <v>45931</v>
      </c>
      <c r="I211" s="111">
        <v>35000</v>
      </c>
      <c r="J211" s="111">
        <v>0</v>
      </c>
      <c r="K211" s="111">
        <f t="shared" si="115"/>
        <v>35000</v>
      </c>
      <c r="L211" s="111">
        <f>IF(I211&gt;=Datos!$D$14,(Datos!$D$14*Datos!$C$14),IF(I211&lt;=Datos!$D$14,(I211*Datos!$C$14)))</f>
        <v>1004.5</v>
      </c>
      <c r="M211" s="112" t="str">
        <f>IF((I211-L211-N211)&lt;=Datos!$G$7,"0",IF((I211-L211-N211)&lt;=Datos!$G$8,((I211-L211-N211)-Datos!$F$8)*Datos!$I$6,IF((I211-L211-N211)&lt;=Datos!$G$9,Datos!$I$8+((I211-L211-N211)-Datos!$F$9)*Datos!$J$6,IF((I211-L211-N211)&gt;=Datos!$F$10,(Datos!$I$8+Datos!$J$8)+((I211-L211-N211)-Datos!$F$10)*Datos!$K$6))))</f>
        <v>0</v>
      </c>
      <c r="N211" s="111">
        <f>IF(I211&gt;=Datos!$D$15,(Datos!$D$15*Datos!$C$15),IF(I211&lt;=Datos!$D$15,(I211*Datos!$C$15)))</f>
        <v>1064</v>
      </c>
      <c r="O211" s="111">
        <v>25</v>
      </c>
      <c r="P211" s="111">
        <f t="shared" si="116"/>
        <v>2093.5</v>
      </c>
      <c r="Q211" s="113">
        <f t="shared" si="117"/>
        <v>32906.5</v>
      </c>
    </row>
    <row r="212" spans="1:17" s="7" customFormat="1" ht="38.25" customHeight="1" x14ac:dyDescent="0.2">
      <c r="A212" s="106">
        <v>122</v>
      </c>
      <c r="B212" s="122" t="s">
        <v>971</v>
      </c>
      <c r="C212" s="122" t="s">
        <v>305</v>
      </c>
      <c r="D212" s="127" t="s">
        <v>665</v>
      </c>
      <c r="E212" s="108" t="s">
        <v>303</v>
      </c>
      <c r="F212" s="108" t="s">
        <v>19</v>
      </c>
      <c r="G212" s="109">
        <v>45748</v>
      </c>
      <c r="H212" s="123">
        <v>45931</v>
      </c>
      <c r="I212" s="111">
        <v>60000</v>
      </c>
      <c r="J212" s="111">
        <v>0</v>
      </c>
      <c r="K212" s="111">
        <f t="shared" si="115"/>
        <v>60000</v>
      </c>
      <c r="L212" s="111">
        <f>IF(I212&gt;=Datos!$D$14,(Datos!$D$14*Datos!$C$14),IF(I212&lt;=Datos!$D$14,(I212*Datos!$C$14)))</f>
        <v>1722</v>
      </c>
      <c r="M212" s="112">
        <f>IF((I212-L212-N212)&lt;=Datos!$G$7,"0",IF((I212-L212-N212)&lt;=Datos!$G$8,((I212-L212-N212)-Datos!$F$8)*Datos!$I$6,IF((I212-L212-N212)&lt;=Datos!$G$9,Datos!$I$8+((I212-L212-N212)-Datos!$F$9)*Datos!$J$6,IF((I212-L212-N212)&gt;=Datos!$F$10,(Datos!$I$8+Datos!$J$8)+((I212-L212-N212)-Datos!$F$10)*Datos!$K$6))))</f>
        <v>3486.6756666666661</v>
      </c>
      <c r="N212" s="111">
        <f>IF(I212&gt;=Datos!$D$15,(Datos!$D$15*Datos!$C$15),IF(I212&lt;=Datos!$D$15,(I212*Datos!$C$15)))</f>
        <v>1824</v>
      </c>
      <c r="O212" s="111">
        <v>25</v>
      </c>
      <c r="P212" s="111">
        <f t="shared" si="116"/>
        <v>7057.6756666666661</v>
      </c>
      <c r="Q212" s="113">
        <f t="shared" si="117"/>
        <v>52942.324333333338</v>
      </c>
    </row>
    <row r="213" spans="1:17" s="85" customFormat="1" ht="36.75" customHeight="1" x14ac:dyDescent="0.2">
      <c r="A213" s="302" t="s">
        <v>483</v>
      </c>
      <c r="B213" s="304"/>
      <c r="C213" s="116">
        <v>44</v>
      </c>
      <c r="D213" s="306"/>
      <c r="E213" s="306"/>
      <c r="F213" s="306"/>
      <c r="G213" s="306"/>
      <c r="H213" s="307"/>
      <c r="I213" s="121">
        <f>SUM(I169:I212)</f>
        <v>2083000</v>
      </c>
      <c r="J213" s="121">
        <f t="shared" ref="J213:Q213" si="118">SUM(J169:J212)</f>
        <v>0</v>
      </c>
      <c r="K213" s="121">
        <f t="shared" si="118"/>
        <v>2083000</v>
      </c>
      <c r="L213" s="121">
        <f t="shared" si="118"/>
        <v>59782.100000000006</v>
      </c>
      <c r="M213" s="121">
        <f t="shared" si="118"/>
        <v>75578.147666666613</v>
      </c>
      <c r="N213" s="121">
        <f t="shared" si="118"/>
        <v>63323.200000000004</v>
      </c>
      <c r="O213" s="121">
        <f t="shared" si="118"/>
        <v>6246.38</v>
      </c>
      <c r="P213" s="121">
        <f t="shared" si="118"/>
        <v>204929.82766666674</v>
      </c>
      <c r="Q213" s="121">
        <f t="shared" si="118"/>
        <v>1878070.1723333341</v>
      </c>
    </row>
    <row r="214" spans="1:17" s="7" customFormat="1" ht="36.75" customHeight="1" x14ac:dyDescent="0.2">
      <c r="A214" s="302" t="s">
        <v>1053</v>
      </c>
      <c r="B214" s="304"/>
      <c r="C214" s="304"/>
      <c r="D214" s="304"/>
      <c r="E214" s="304"/>
      <c r="F214" s="304"/>
      <c r="G214" s="304"/>
      <c r="H214" s="304"/>
      <c r="I214" s="304"/>
      <c r="J214" s="304"/>
      <c r="K214" s="304"/>
      <c r="L214" s="304"/>
      <c r="M214" s="304"/>
      <c r="N214" s="304"/>
      <c r="O214" s="304"/>
      <c r="P214" s="304"/>
      <c r="Q214" s="305"/>
    </row>
    <row r="215" spans="1:17" s="7" customFormat="1" ht="38.25" customHeight="1" x14ac:dyDescent="0.2">
      <c r="A215" s="106">
        <v>123</v>
      </c>
      <c r="B215" s="122" t="s">
        <v>284</v>
      </c>
      <c r="C215" s="122" t="s">
        <v>439</v>
      </c>
      <c r="D215" s="127" t="s">
        <v>1054</v>
      </c>
      <c r="E215" s="108" t="s">
        <v>303</v>
      </c>
      <c r="F215" s="108" t="s">
        <v>19</v>
      </c>
      <c r="G215" s="109">
        <v>45809</v>
      </c>
      <c r="H215" s="123">
        <v>45992</v>
      </c>
      <c r="I215" s="111">
        <v>115000</v>
      </c>
      <c r="J215" s="111">
        <v>0</v>
      </c>
      <c r="K215" s="111">
        <f>SUM(I215:J215)</f>
        <v>115000</v>
      </c>
      <c r="L215" s="111">
        <f>IF(I215&gt;=Datos!$D$14,(Datos!$D$14*Datos!$C$14),IF(I215&lt;=Datos!$D$14,(I215*Datos!$C$14)))</f>
        <v>3300.5</v>
      </c>
      <c r="M215" s="112">
        <f>IF((I215-L215-N215)&lt;=Datos!$G$7,"0",IF((I215-L215-N215)&lt;=Datos!$G$8,((I215-L215-N215)-Datos!$F$8)*Datos!$I$6,IF((I215-L215-N215)&lt;=Datos!$G$9,Datos!$I$8+((I215-L215-N215)-Datos!$F$9)*Datos!$J$6,IF((I215-L215-N215)&gt;=Datos!$F$10,(Datos!$I$8+Datos!$J$8)+((I215-L215-N215)-Datos!$F$10)*Datos!$K$6))))</f>
        <v>15633.735666666667</v>
      </c>
      <c r="N215" s="111">
        <f>IF(I215&gt;=Datos!$D$15,(Datos!$D$15*Datos!$C$15),IF(I215&lt;=Datos!$D$15,(I215*Datos!$C$15)))</f>
        <v>3496</v>
      </c>
      <c r="O215" s="111">
        <v>25</v>
      </c>
      <c r="P215" s="111">
        <f>SUM(L215:O215)</f>
        <v>22455.235666666667</v>
      </c>
      <c r="Q215" s="113">
        <f>+K215-P215</f>
        <v>92544.764333333325</v>
      </c>
    </row>
    <row r="216" spans="1:17" s="85" customFormat="1" ht="36.75" customHeight="1" x14ac:dyDescent="0.2">
      <c r="A216" s="302" t="s">
        <v>483</v>
      </c>
      <c r="B216" s="304"/>
      <c r="C216" s="116">
        <v>1</v>
      </c>
      <c r="D216" s="306"/>
      <c r="E216" s="306"/>
      <c r="F216" s="306"/>
      <c r="G216" s="306"/>
      <c r="H216" s="307"/>
      <c r="I216" s="121">
        <f>SUM(I215)</f>
        <v>115000</v>
      </c>
      <c r="J216" s="121">
        <f t="shared" ref="J216:Q216" si="119">SUM(J215)</f>
        <v>0</v>
      </c>
      <c r="K216" s="121">
        <f t="shared" si="119"/>
        <v>115000</v>
      </c>
      <c r="L216" s="121">
        <f t="shared" si="119"/>
        <v>3300.5</v>
      </c>
      <c r="M216" s="121">
        <f t="shared" si="119"/>
        <v>15633.735666666667</v>
      </c>
      <c r="N216" s="121">
        <f t="shared" si="119"/>
        <v>3496</v>
      </c>
      <c r="O216" s="121">
        <f t="shared" si="119"/>
        <v>25</v>
      </c>
      <c r="P216" s="121">
        <f t="shared" si="119"/>
        <v>22455.235666666667</v>
      </c>
      <c r="Q216" s="121">
        <f t="shared" si="119"/>
        <v>92544.764333333325</v>
      </c>
    </row>
    <row r="217" spans="1:17" s="7" customFormat="1" ht="36.75" customHeight="1" x14ac:dyDescent="0.2">
      <c r="A217" s="302" t="s">
        <v>656</v>
      </c>
      <c r="B217" s="304"/>
      <c r="C217" s="304"/>
      <c r="D217" s="304"/>
      <c r="E217" s="304"/>
      <c r="F217" s="304"/>
      <c r="G217" s="304"/>
      <c r="H217" s="304"/>
      <c r="I217" s="304"/>
      <c r="J217" s="304"/>
      <c r="K217" s="304"/>
      <c r="L217" s="304"/>
      <c r="M217" s="304"/>
      <c r="N217" s="304"/>
      <c r="O217" s="304"/>
      <c r="P217" s="304"/>
      <c r="Q217" s="305"/>
    </row>
    <row r="218" spans="1:17" s="7" customFormat="1" ht="38.25" customHeight="1" x14ac:dyDescent="0.2">
      <c r="A218" s="106">
        <v>124</v>
      </c>
      <c r="B218" s="122" t="s">
        <v>885</v>
      </c>
      <c r="C218" s="122" t="s">
        <v>354</v>
      </c>
      <c r="D218" s="127" t="s">
        <v>480</v>
      </c>
      <c r="E218" s="108" t="s">
        <v>303</v>
      </c>
      <c r="F218" s="108" t="s">
        <v>19</v>
      </c>
      <c r="G218" s="109">
        <v>45717</v>
      </c>
      <c r="H218" s="123">
        <v>45901</v>
      </c>
      <c r="I218" s="111">
        <v>35000</v>
      </c>
      <c r="J218" s="111">
        <v>0</v>
      </c>
      <c r="K218" s="111">
        <f t="shared" ref="K218" si="120">SUM(I218:J218)</f>
        <v>35000</v>
      </c>
      <c r="L218" s="111">
        <f>IF(I218&gt;=Datos!$D$14,(Datos!$D$14*Datos!$C$14),IF(I218&lt;=Datos!$D$14,(I218*Datos!$C$14)))</f>
        <v>1004.5</v>
      </c>
      <c r="M218" s="112" t="str">
        <f>IF((I218-L218-N218)&lt;=Datos!$G$7,"0",IF((I218-L218-N218)&lt;=Datos!$G$8,((I218-L218-N218)-Datos!$F$8)*Datos!$I$6,IF((I218-L218-N218)&lt;=Datos!$G$9,Datos!$I$8+((I218-L218-N218)-Datos!$F$9)*Datos!$J$6,IF((I218-L218-N218)&gt;=Datos!$F$10,(Datos!$I$8+Datos!$J$8)+((I218-L218-N218)-Datos!$F$10)*Datos!$K$6))))</f>
        <v>0</v>
      </c>
      <c r="N218" s="111">
        <f>IF(I218&gt;=Datos!$D$15,(Datos!$D$15*Datos!$C$15),IF(I218&lt;=Datos!$D$15,(I218*Datos!$C$15)))</f>
        <v>1064</v>
      </c>
      <c r="O218" s="111">
        <v>25</v>
      </c>
      <c r="P218" s="111">
        <f>SUM(L218:O218)</f>
        <v>2093.5</v>
      </c>
      <c r="Q218" s="113">
        <f>+K218-P218</f>
        <v>32906.5</v>
      </c>
    </row>
    <row r="219" spans="1:17" s="7" customFormat="1" ht="38.25" customHeight="1" x14ac:dyDescent="0.2">
      <c r="A219" s="106">
        <v>125</v>
      </c>
      <c r="B219" s="122" t="s">
        <v>886</v>
      </c>
      <c r="C219" s="122" t="s">
        <v>354</v>
      </c>
      <c r="D219" s="127" t="s">
        <v>480</v>
      </c>
      <c r="E219" s="108" t="s">
        <v>303</v>
      </c>
      <c r="F219" s="108" t="s">
        <v>19</v>
      </c>
      <c r="G219" s="109">
        <v>45717</v>
      </c>
      <c r="H219" s="123">
        <v>45901</v>
      </c>
      <c r="I219" s="111">
        <v>35000</v>
      </c>
      <c r="J219" s="111">
        <v>0</v>
      </c>
      <c r="K219" s="111">
        <f t="shared" ref="K219:K225" si="121">SUM(I219:J219)</f>
        <v>35000</v>
      </c>
      <c r="L219" s="111">
        <f>IF(I219&gt;=Datos!$D$14,(Datos!$D$14*Datos!$C$14),IF(I219&lt;=Datos!$D$14,(I219*Datos!$C$14)))</f>
        <v>1004.5</v>
      </c>
      <c r="M219" s="112" t="str">
        <f>IF((I219-L219-N219)&lt;=Datos!$G$7,"0",IF((I219-L219-N219)&lt;=Datos!$G$8,((I219-L219-N219)-Datos!$F$8)*Datos!$I$6,IF((I219-L219-N219)&lt;=Datos!$G$9,Datos!$I$8+((I219-L219-N219)-Datos!$F$9)*Datos!$J$6,IF((I219-L219-N219)&gt;=Datos!$F$10,(Datos!$I$8+Datos!$J$8)+((I219-L219-N219)-Datos!$F$10)*Datos!$K$6))))</f>
        <v>0</v>
      </c>
      <c r="N219" s="111">
        <f>IF(I219&gt;=Datos!$D$15,(Datos!$D$15*Datos!$C$15),IF(I219&lt;=Datos!$D$15,(I219*Datos!$C$15)))</f>
        <v>1064</v>
      </c>
      <c r="O219" s="111">
        <v>25</v>
      </c>
      <c r="P219" s="111">
        <f t="shared" ref="P219:P225" si="122">SUM(L219:O219)</f>
        <v>2093.5</v>
      </c>
      <c r="Q219" s="113">
        <f t="shared" ref="Q219:Q225" si="123">+K219-P219</f>
        <v>32906.5</v>
      </c>
    </row>
    <row r="220" spans="1:17" s="7" customFormat="1" ht="38.25" customHeight="1" x14ac:dyDescent="0.2">
      <c r="A220" s="106">
        <v>126</v>
      </c>
      <c r="B220" s="122" t="s">
        <v>887</v>
      </c>
      <c r="C220" s="122" t="s">
        <v>354</v>
      </c>
      <c r="D220" s="127" t="s">
        <v>308</v>
      </c>
      <c r="E220" s="108" t="s">
        <v>303</v>
      </c>
      <c r="F220" s="108" t="s">
        <v>19</v>
      </c>
      <c r="G220" s="109">
        <v>45717</v>
      </c>
      <c r="H220" s="123">
        <v>45901</v>
      </c>
      <c r="I220" s="111">
        <v>60000</v>
      </c>
      <c r="J220" s="111">
        <v>0</v>
      </c>
      <c r="K220" s="111">
        <f t="shared" si="121"/>
        <v>60000</v>
      </c>
      <c r="L220" s="111">
        <f>IF(I220&gt;=Datos!$D$14,(Datos!$D$14*Datos!$C$14),IF(I220&lt;=Datos!$D$14,(I220*Datos!$C$14)))</f>
        <v>1722</v>
      </c>
      <c r="M220" s="112">
        <v>3143.58</v>
      </c>
      <c r="N220" s="111">
        <f>IF(I220&gt;=Datos!$D$15,(Datos!$D$15*Datos!$C$15),IF(I220&lt;=Datos!$D$15,(I220*Datos!$C$15)))</f>
        <v>1824</v>
      </c>
      <c r="O220" s="111">
        <v>1740.46</v>
      </c>
      <c r="P220" s="111">
        <f t="shared" si="122"/>
        <v>8430.0400000000009</v>
      </c>
      <c r="Q220" s="113">
        <f t="shared" si="123"/>
        <v>51569.96</v>
      </c>
    </row>
    <row r="221" spans="1:17" s="7" customFormat="1" ht="38.25" customHeight="1" x14ac:dyDescent="0.2">
      <c r="A221" s="106">
        <v>127</v>
      </c>
      <c r="B221" s="122" t="s">
        <v>888</v>
      </c>
      <c r="C221" s="122" t="s">
        <v>354</v>
      </c>
      <c r="D221" s="127" t="s">
        <v>651</v>
      </c>
      <c r="E221" s="108" t="s">
        <v>303</v>
      </c>
      <c r="F221" s="108" t="s">
        <v>19</v>
      </c>
      <c r="G221" s="109">
        <v>45717</v>
      </c>
      <c r="H221" s="123">
        <v>45901</v>
      </c>
      <c r="I221" s="111">
        <v>60000</v>
      </c>
      <c r="J221" s="111">
        <v>0</v>
      </c>
      <c r="K221" s="111">
        <f t="shared" si="121"/>
        <v>60000</v>
      </c>
      <c r="L221" s="111">
        <f>IF(I221&gt;=Datos!$D$14,(Datos!$D$14*Datos!$C$14),IF(I221&lt;=Datos!$D$14,(I221*Datos!$C$14)))</f>
        <v>1722</v>
      </c>
      <c r="M221" s="112">
        <f>IF((I221-L221-N221)&lt;=Datos!$G$7,"0",IF((I221-L221-N221)&lt;=Datos!$G$8,((I221-L221-N221)-Datos!$F$8)*Datos!$I$6,IF((I221-L221-N221)&lt;=Datos!$G$9,Datos!$I$8+((I221-L221-N221)-Datos!$F$9)*Datos!$J$6,IF((I221-L221-N221)&gt;=Datos!$F$10,(Datos!$I$8+Datos!$J$8)+((I221-L221-N221)-Datos!$F$10)*Datos!$K$6))))</f>
        <v>3486.6756666666661</v>
      </c>
      <c r="N221" s="111">
        <f>IF(I221&gt;=Datos!$D$15,(Datos!$D$15*Datos!$C$15),IF(I221&lt;=Datos!$D$15,(I221*Datos!$C$15)))</f>
        <v>1824</v>
      </c>
      <c r="O221" s="111">
        <v>25</v>
      </c>
      <c r="P221" s="111">
        <f t="shared" si="122"/>
        <v>7057.6756666666661</v>
      </c>
      <c r="Q221" s="113">
        <f t="shared" si="123"/>
        <v>52942.324333333338</v>
      </c>
    </row>
    <row r="222" spans="1:17" s="7" customFormat="1" ht="38.25" customHeight="1" x14ac:dyDescent="0.2">
      <c r="A222" s="106">
        <v>128</v>
      </c>
      <c r="B222" s="122" t="s">
        <v>889</v>
      </c>
      <c r="C222" s="122" t="s">
        <v>354</v>
      </c>
      <c r="D222" s="127" t="s">
        <v>651</v>
      </c>
      <c r="E222" s="108" t="s">
        <v>303</v>
      </c>
      <c r="F222" s="108" t="s">
        <v>19</v>
      </c>
      <c r="G222" s="109">
        <v>45717</v>
      </c>
      <c r="H222" s="123">
        <v>45901</v>
      </c>
      <c r="I222" s="111">
        <v>60000</v>
      </c>
      <c r="J222" s="111">
        <v>0</v>
      </c>
      <c r="K222" s="111">
        <f t="shared" si="121"/>
        <v>60000</v>
      </c>
      <c r="L222" s="111">
        <f>IF(I222&gt;=Datos!$D$14,(Datos!$D$14*Datos!$C$14),IF(I222&lt;=Datos!$D$14,(I222*Datos!$C$14)))</f>
        <v>1722</v>
      </c>
      <c r="M222" s="112">
        <v>2800.49</v>
      </c>
      <c r="N222" s="111">
        <f>IF(I222&gt;=Datos!$D$15,(Datos!$D$15*Datos!$C$15),IF(I222&lt;=Datos!$D$15,(I222*Datos!$C$15)))</f>
        <v>1824</v>
      </c>
      <c r="O222" s="111">
        <v>3455.92</v>
      </c>
      <c r="P222" s="111">
        <f t="shared" si="122"/>
        <v>9802.41</v>
      </c>
      <c r="Q222" s="113">
        <f t="shared" si="123"/>
        <v>50197.59</v>
      </c>
    </row>
    <row r="223" spans="1:17" s="7" customFormat="1" ht="38.25" customHeight="1" x14ac:dyDescent="0.2">
      <c r="A223" s="106">
        <v>129</v>
      </c>
      <c r="B223" s="122" t="s">
        <v>890</v>
      </c>
      <c r="C223" s="122" t="s">
        <v>354</v>
      </c>
      <c r="D223" s="127" t="s">
        <v>308</v>
      </c>
      <c r="E223" s="108" t="s">
        <v>303</v>
      </c>
      <c r="F223" s="108" t="s">
        <v>19</v>
      </c>
      <c r="G223" s="109">
        <v>45717</v>
      </c>
      <c r="H223" s="123">
        <v>45901</v>
      </c>
      <c r="I223" s="111">
        <v>60000</v>
      </c>
      <c r="J223" s="111">
        <v>0</v>
      </c>
      <c r="K223" s="111">
        <f t="shared" si="121"/>
        <v>60000</v>
      </c>
      <c r="L223" s="111">
        <f>IF(I223&gt;=Datos!$D$14,(Datos!$D$14*Datos!$C$14),IF(I223&lt;=Datos!$D$14,(I223*Datos!$C$14)))</f>
        <v>1722</v>
      </c>
      <c r="M223" s="112">
        <f>IF((I223-L223-N223)&lt;=Datos!$G$7,"0",IF((I223-L223-N223)&lt;=Datos!$G$8,((I223-L223-N223)-Datos!$F$8)*Datos!$I$6,IF((I223-L223-N223)&lt;=Datos!$G$9,Datos!$I$8+((I223-L223-N223)-Datos!$F$9)*Datos!$J$6,IF((I223-L223-N223)&gt;=Datos!$F$10,(Datos!$I$8+Datos!$J$8)+((I223-L223-N223)-Datos!$F$10)*Datos!$K$6))))</f>
        <v>3486.6756666666661</v>
      </c>
      <c r="N223" s="111">
        <f>IF(I223&gt;=Datos!$D$15,(Datos!$D$15*Datos!$C$15),IF(I223&lt;=Datos!$D$15,(I223*Datos!$C$15)))</f>
        <v>1824</v>
      </c>
      <c r="O223" s="111">
        <v>25</v>
      </c>
      <c r="P223" s="111">
        <f t="shared" si="122"/>
        <v>7057.6756666666661</v>
      </c>
      <c r="Q223" s="113">
        <f t="shared" si="123"/>
        <v>52942.324333333338</v>
      </c>
    </row>
    <row r="224" spans="1:17" s="7" customFormat="1" ht="38.25" customHeight="1" x14ac:dyDescent="0.2">
      <c r="A224" s="106">
        <v>130</v>
      </c>
      <c r="B224" s="122" t="s">
        <v>891</v>
      </c>
      <c r="C224" s="122" t="s">
        <v>354</v>
      </c>
      <c r="D224" s="127" t="s">
        <v>762</v>
      </c>
      <c r="E224" s="108" t="s">
        <v>303</v>
      </c>
      <c r="F224" s="108" t="s">
        <v>19</v>
      </c>
      <c r="G224" s="109">
        <v>45717</v>
      </c>
      <c r="H224" s="123">
        <v>45901</v>
      </c>
      <c r="I224" s="111">
        <v>60000</v>
      </c>
      <c r="J224" s="111">
        <v>0</v>
      </c>
      <c r="K224" s="111">
        <f t="shared" si="121"/>
        <v>60000</v>
      </c>
      <c r="L224" s="111">
        <f>IF(I224&gt;=Datos!$D$14,(Datos!$D$14*Datos!$C$14),IF(I224&lt;=Datos!$D$14,(I224*Datos!$C$14)))</f>
        <v>1722</v>
      </c>
      <c r="M224" s="112">
        <f>IF((I224-L224-N224)&lt;=Datos!$G$7,"0",IF((I224-L224-N224)&lt;=Datos!$G$8,((I224-L224-N224)-Datos!$F$8)*Datos!$I$6,IF((I224-L224-N224)&lt;=Datos!$G$9,Datos!$I$8+((I224-L224-N224)-Datos!$F$9)*Datos!$J$6,IF((I224-L224-N224)&gt;=Datos!$F$10,(Datos!$I$8+Datos!$J$8)+((I224-L224-N224)-Datos!$F$10)*Datos!$K$6))))</f>
        <v>3486.6756666666661</v>
      </c>
      <c r="N224" s="111">
        <f>IF(I224&gt;=Datos!$D$15,(Datos!$D$15*Datos!$C$15),IF(I224&lt;=Datos!$D$15,(I224*Datos!$C$15)))</f>
        <v>1824</v>
      </c>
      <c r="O224" s="111">
        <v>25</v>
      </c>
      <c r="P224" s="111">
        <f t="shared" si="122"/>
        <v>7057.6756666666661</v>
      </c>
      <c r="Q224" s="113">
        <f t="shared" si="123"/>
        <v>52942.324333333338</v>
      </c>
    </row>
    <row r="225" spans="1:17" s="7" customFormat="1" ht="38.25" customHeight="1" x14ac:dyDescent="0.2">
      <c r="A225" s="106">
        <v>131</v>
      </c>
      <c r="B225" s="122" t="s">
        <v>892</v>
      </c>
      <c r="C225" s="122" t="s">
        <v>354</v>
      </c>
      <c r="D225" s="127" t="s">
        <v>762</v>
      </c>
      <c r="E225" s="108" t="s">
        <v>303</v>
      </c>
      <c r="F225" s="108" t="s">
        <v>19</v>
      </c>
      <c r="G225" s="109">
        <v>45717</v>
      </c>
      <c r="H225" s="123">
        <v>45901</v>
      </c>
      <c r="I225" s="111">
        <v>60000</v>
      </c>
      <c r="J225" s="111">
        <v>0</v>
      </c>
      <c r="K225" s="111">
        <f t="shared" si="121"/>
        <v>60000</v>
      </c>
      <c r="L225" s="111">
        <f>IF(I225&gt;=Datos!$D$14,(Datos!$D$14*Datos!$C$14),IF(I225&lt;=Datos!$D$14,(I225*Datos!$C$14)))</f>
        <v>1722</v>
      </c>
      <c r="M225" s="112">
        <f>IF((I225-L225-N225)&lt;=Datos!$G$7,"0",IF((I225-L225-N225)&lt;=Datos!$G$8,((I225-L225-N225)-Datos!$F$8)*Datos!$I$6,IF((I225-L225-N225)&lt;=Datos!$G$9,Datos!$I$8+((I225-L225-N225)-Datos!$F$9)*Datos!$J$6,IF((I225-L225-N225)&gt;=Datos!$F$10,(Datos!$I$8+Datos!$J$8)+((I225-L225-N225)-Datos!$F$10)*Datos!$K$6))))</f>
        <v>3486.6756666666661</v>
      </c>
      <c r="N225" s="111">
        <f>IF(I225&gt;=Datos!$D$15,(Datos!$D$15*Datos!$C$15),IF(I225&lt;=Datos!$D$15,(I225*Datos!$C$15)))</f>
        <v>1824</v>
      </c>
      <c r="O225" s="111">
        <v>25</v>
      </c>
      <c r="P225" s="111">
        <f t="shared" si="122"/>
        <v>7057.6756666666661</v>
      </c>
      <c r="Q225" s="113">
        <f t="shared" si="123"/>
        <v>52942.324333333338</v>
      </c>
    </row>
    <row r="226" spans="1:17" s="7" customFormat="1" ht="38.25" customHeight="1" x14ac:dyDescent="0.2">
      <c r="A226" s="106">
        <v>132</v>
      </c>
      <c r="B226" s="122" t="s">
        <v>972</v>
      </c>
      <c r="C226" s="122" t="s">
        <v>354</v>
      </c>
      <c r="D226" s="127" t="s">
        <v>480</v>
      </c>
      <c r="E226" s="108" t="s">
        <v>303</v>
      </c>
      <c r="F226" s="108" t="s">
        <v>19</v>
      </c>
      <c r="G226" s="109">
        <v>45748</v>
      </c>
      <c r="H226" s="123">
        <v>45931</v>
      </c>
      <c r="I226" s="111">
        <v>35000</v>
      </c>
      <c r="J226" s="111">
        <v>0</v>
      </c>
      <c r="K226" s="111">
        <f t="shared" ref="K226:K227" si="124">SUM(I226:J226)</f>
        <v>35000</v>
      </c>
      <c r="L226" s="111">
        <f>IF(I226&gt;=Datos!$D$14,(Datos!$D$14*Datos!$C$14),IF(I226&lt;=Datos!$D$14,(I226*Datos!$C$14)))</f>
        <v>1004.5</v>
      </c>
      <c r="M226" s="112" t="str">
        <f>IF((I226-L226-N226)&lt;=Datos!$G$7,"0",IF((I226-L226-N226)&lt;=Datos!$G$8,((I226-L226-N226)-Datos!$F$8)*Datos!$I$6,IF((I226-L226-N226)&lt;=Datos!$G$9,Datos!$I$8+((I226-L226-N226)-Datos!$F$9)*Datos!$J$6,IF((I226-L226-N226)&gt;=Datos!$F$10,(Datos!$I$8+Datos!$J$8)+((I226-L226-N226)-Datos!$F$10)*Datos!$K$6))))</f>
        <v>0</v>
      </c>
      <c r="N226" s="111">
        <f>IF(I226&gt;=Datos!$D$15,(Datos!$D$15*Datos!$C$15),IF(I226&lt;=Datos!$D$15,(I226*Datos!$C$15)))</f>
        <v>1064</v>
      </c>
      <c r="O226" s="111">
        <v>25</v>
      </c>
      <c r="P226" s="111">
        <f t="shared" ref="P226:P227" si="125">SUM(L226:O226)</f>
        <v>2093.5</v>
      </c>
      <c r="Q226" s="113">
        <f t="shared" ref="Q226:Q227" si="126">+K226-P226</f>
        <v>32906.5</v>
      </c>
    </row>
    <row r="227" spans="1:17" s="7" customFormat="1" ht="38.25" customHeight="1" x14ac:dyDescent="0.2">
      <c r="A227" s="106">
        <v>133</v>
      </c>
      <c r="B227" s="122" t="s">
        <v>973</v>
      </c>
      <c r="C227" s="122" t="s">
        <v>354</v>
      </c>
      <c r="D227" s="127" t="s">
        <v>480</v>
      </c>
      <c r="E227" s="108" t="s">
        <v>303</v>
      </c>
      <c r="F227" s="108" t="s">
        <v>19</v>
      </c>
      <c r="G227" s="109">
        <v>45748</v>
      </c>
      <c r="H227" s="123">
        <v>45931</v>
      </c>
      <c r="I227" s="111">
        <v>35000</v>
      </c>
      <c r="J227" s="111">
        <v>0</v>
      </c>
      <c r="K227" s="111">
        <f t="shared" si="124"/>
        <v>35000</v>
      </c>
      <c r="L227" s="111">
        <f>IF(I227&gt;=Datos!$D$14,(Datos!$D$14*Datos!$C$14),IF(I227&lt;=Datos!$D$14,(I227*Datos!$C$14)))</f>
        <v>1004.5</v>
      </c>
      <c r="M227" s="112" t="str">
        <f>IF((I227-L227-N227)&lt;=Datos!$G$7,"0",IF((I227-L227-N227)&lt;=Datos!$G$8,((I227-L227-N227)-Datos!$F$8)*Datos!$I$6,IF((I227-L227-N227)&lt;=Datos!$G$9,Datos!$I$8+((I227-L227-N227)-Datos!$F$9)*Datos!$J$6,IF((I227-L227-N227)&gt;=Datos!$F$10,(Datos!$I$8+Datos!$J$8)+((I227-L227-N227)-Datos!$F$10)*Datos!$K$6))))</f>
        <v>0</v>
      </c>
      <c r="N227" s="111">
        <f>IF(I227&gt;=Datos!$D$15,(Datos!$D$15*Datos!$C$15),IF(I227&lt;=Datos!$D$15,(I227*Datos!$C$15)))</f>
        <v>1064</v>
      </c>
      <c r="O227" s="111">
        <v>25</v>
      </c>
      <c r="P227" s="111">
        <f t="shared" si="125"/>
        <v>2093.5</v>
      </c>
      <c r="Q227" s="113">
        <f t="shared" si="126"/>
        <v>32906.5</v>
      </c>
    </row>
    <row r="228" spans="1:17" s="85" customFormat="1" ht="36.75" customHeight="1" x14ac:dyDescent="0.2">
      <c r="A228" s="302" t="s">
        <v>483</v>
      </c>
      <c r="B228" s="304"/>
      <c r="C228" s="116">
        <v>10</v>
      </c>
      <c r="D228" s="306"/>
      <c r="E228" s="306"/>
      <c r="F228" s="306"/>
      <c r="G228" s="306"/>
      <c r="H228" s="307"/>
      <c r="I228" s="121">
        <f>SUM(I218:I227)</f>
        <v>500000</v>
      </c>
      <c r="J228" s="121">
        <f t="shared" ref="J228:Q228" si="127">SUM(J218:J227)</f>
        <v>0</v>
      </c>
      <c r="K228" s="121">
        <f t="shared" si="127"/>
        <v>500000</v>
      </c>
      <c r="L228" s="121">
        <f t="shared" si="127"/>
        <v>14350</v>
      </c>
      <c r="M228" s="121">
        <f t="shared" si="127"/>
        <v>19890.772666666664</v>
      </c>
      <c r="N228" s="121">
        <f t="shared" si="127"/>
        <v>15200</v>
      </c>
      <c r="O228" s="121">
        <f t="shared" si="127"/>
        <v>5396.38</v>
      </c>
      <c r="P228" s="121">
        <f t="shared" si="127"/>
        <v>54837.152666666661</v>
      </c>
      <c r="Q228" s="121">
        <f t="shared" si="127"/>
        <v>445162.84733333334</v>
      </c>
    </row>
    <row r="229" spans="1:17" s="7" customFormat="1" ht="36.75" customHeight="1" x14ac:dyDescent="0.2">
      <c r="A229" s="302" t="s">
        <v>759</v>
      </c>
      <c r="B229" s="304"/>
      <c r="C229" s="304"/>
      <c r="D229" s="304"/>
      <c r="E229" s="304"/>
      <c r="F229" s="30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5"/>
    </row>
    <row r="230" spans="1:17" s="7" customFormat="1" ht="38.25" customHeight="1" x14ac:dyDescent="0.2">
      <c r="A230" s="106">
        <v>134</v>
      </c>
      <c r="B230" s="122" t="s">
        <v>796</v>
      </c>
      <c r="C230" s="122" t="s">
        <v>439</v>
      </c>
      <c r="D230" s="127" t="s">
        <v>760</v>
      </c>
      <c r="E230" s="108" t="s">
        <v>303</v>
      </c>
      <c r="F230" s="108" t="s">
        <v>19</v>
      </c>
      <c r="G230" s="109">
        <v>45778</v>
      </c>
      <c r="H230" s="123">
        <v>45962</v>
      </c>
      <c r="I230" s="111">
        <v>135000</v>
      </c>
      <c r="J230" s="111">
        <v>0</v>
      </c>
      <c r="K230" s="111">
        <f>SUM(I230:J230)</f>
        <v>135000</v>
      </c>
      <c r="L230" s="111">
        <f>IF(I230&gt;=Datos!$D$14,(Datos!$D$14*Datos!$C$14),IF(I230&lt;=Datos!$D$14,(I230*Datos!$C$14)))</f>
        <v>3874.5</v>
      </c>
      <c r="M230" s="112">
        <f>IF((I230-L230-N230)&lt;=Datos!$G$7,"0",IF((I230-L230-N230)&lt;=Datos!$G$8,((I230-L230-N230)-Datos!$F$8)*Datos!$I$6,IF((I230-L230-N230)&lt;=Datos!$G$9,Datos!$I$8+((I230-L230-N230)-Datos!$F$9)*Datos!$J$6,IF((I230-L230-N230)&gt;=Datos!$F$10,(Datos!$I$8+Datos!$J$8)+((I230-L230-N230)-Datos!$F$10)*Datos!$K$6))))</f>
        <v>20338.235666666667</v>
      </c>
      <c r="N230" s="111">
        <f>IF(I230&gt;=Datos!$D$15,(Datos!$D$15*Datos!$C$15),IF(I230&lt;=Datos!$D$15,(I230*Datos!$C$15)))</f>
        <v>4104</v>
      </c>
      <c r="O230" s="111">
        <v>25</v>
      </c>
      <c r="P230" s="111">
        <f>SUM(L230:O230)</f>
        <v>28341.735666666667</v>
      </c>
      <c r="Q230" s="113">
        <f>+K230-P230</f>
        <v>106658.26433333333</v>
      </c>
    </row>
    <row r="231" spans="1:17" s="85" customFormat="1" ht="36.75" customHeight="1" x14ac:dyDescent="0.2">
      <c r="A231" s="302" t="s">
        <v>483</v>
      </c>
      <c r="B231" s="304"/>
      <c r="C231" s="116">
        <v>1</v>
      </c>
      <c r="D231" s="306"/>
      <c r="E231" s="306"/>
      <c r="F231" s="306"/>
      <c r="G231" s="306"/>
      <c r="H231" s="307"/>
      <c r="I231" s="121">
        <f>SUM(I230)</f>
        <v>135000</v>
      </c>
      <c r="J231" s="121">
        <f t="shared" ref="J231:Q231" si="128">SUM(J230)</f>
        <v>0</v>
      </c>
      <c r="K231" s="121">
        <f t="shared" si="128"/>
        <v>135000</v>
      </c>
      <c r="L231" s="121">
        <f t="shared" si="128"/>
        <v>3874.5</v>
      </c>
      <c r="M231" s="121">
        <f t="shared" si="128"/>
        <v>20338.235666666667</v>
      </c>
      <c r="N231" s="121">
        <f t="shared" si="128"/>
        <v>4104</v>
      </c>
      <c r="O231" s="121">
        <f t="shared" si="128"/>
        <v>25</v>
      </c>
      <c r="P231" s="121">
        <f t="shared" si="128"/>
        <v>28341.735666666667</v>
      </c>
      <c r="Q231" s="121">
        <f t="shared" si="128"/>
        <v>106658.26433333333</v>
      </c>
    </row>
    <row r="232" spans="1:17" s="7" customFormat="1" ht="36.75" customHeight="1" x14ac:dyDescent="0.2">
      <c r="A232" s="302" t="s">
        <v>512</v>
      </c>
      <c r="B232" s="304"/>
      <c r="C232" s="304"/>
      <c r="D232" s="304"/>
      <c r="E232" s="304"/>
      <c r="F232" s="304"/>
      <c r="G232" s="304"/>
      <c r="H232" s="304"/>
      <c r="I232" s="304"/>
      <c r="J232" s="304"/>
      <c r="K232" s="304"/>
      <c r="L232" s="304"/>
      <c r="M232" s="304"/>
      <c r="N232" s="304"/>
      <c r="O232" s="304"/>
      <c r="P232" s="304"/>
      <c r="Q232" s="305"/>
    </row>
    <row r="233" spans="1:17" s="7" customFormat="1" ht="38.25" customHeight="1" x14ac:dyDescent="0.2">
      <c r="A233" s="106">
        <v>135</v>
      </c>
      <c r="B233" s="122" t="s">
        <v>692</v>
      </c>
      <c r="C233" s="122" t="s">
        <v>304</v>
      </c>
      <c r="D233" s="127" t="s">
        <v>762</v>
      </c>
      <c r="E233" s="108" t="s">
        <v>303</v>
      </c>
      <c r="F233" s="108" t="s">
        <v>19</v>
      </c>
      <c r="G233" s="109">
        <v>45717</v>
      </c>
      <c r="H233" s="123">
        <v>45901</v>
      </c>
      <c r="I233" s="111">
        <v>66000</v>
      </c>
      <c r="J233" s="111">
        <v>0</v>
      </c>
      <c r="K233" s="111">
        <f t="shared" ref="K233:K250" si="129">SUM(I233:J233)</f>
        <v>66000</v>
      </c>
      <c r="L233" s="111">
        <f>IF(I233&gt;=Datos!$D$14,(Datos!$D$14*Datos!$C$14),IF(I233&lt;=Datos!$D$14,(I233*Datos!$C$14)))</f>
        <v>1894.2</v>
      </c>
      <c r="M233" s="112">
        <f>IF((I233-L233-N233)&lt;=Datos!$G$7,"0",IF((I233-L233-N233)&lt;=Datos!$G$8,((I233-L233-N233)-Datos!$F$8)*Datos!$I$6,IF((I233-L233-N233)&lt;=Datos!$G$9,Datos!$I$8+((I233-L233-N233)-Datos!$F$9)*Datos!$J$6,IF((I233-L233-N233)&gt;=Datos!$F$10,(Datos!$I$8+Datos!$J$8)+((I233-L233-N233)-Datos!$F$10)*Datos!$K$6))))</f>
        <v>4615.755666666666</v>
      </c>
      <c r="N233" s="111">
        <f>IF(I233&gt;=Datos!$D$15,(Datos!$D$15*Datos!$C$15),IF(I233&lt;=Datos!$D$15,(I233*Datos!$C$15)))</f>
        <v>2006.4</v>
      </c>
      <c r="O233" s="111">
        <v>25</v>
      </c>
      <c r="P233" s="111">
        <f>SUM(L233:O233)</f>
        <v>8541.3556666666664</v>
      </c>
      <c r="Q233" s="113">
        <f>+K233-P233</f>
        <v>57458.64433333333</v>
      </c>
    </row>
    <row r="234" spans="1:17" s="7" customFormat="1" ht="38.25" customHeight="1" x14ac:dyDescent="0.2">
      <c r="A234" s="106">
        <v>136</v>
      </c>
      <c r="B234" s="122" t="s">
        <v>761</v>
      </c>
      <c r="C234" s="122" t="s">
        <v>304</v>
      </c>
      <c r="D234" s="127" t="s">
        <v>308</v>
      </c>
      <c r="E234" s="108" t="s">
        <v>303</v>
      </c>
      <c r="F234" s="108" t="s">
        <v>19</v>
      </c>
      <c r="G234" s="109">
        <v>45778</v>
      </c>
      <c r="H234" s="123">
        <v>45962</v>
      </c>
      <c r="I234" s="111">
        <v>66000</v>
      </c>
      <c r="J234" s="111">
        <v>0</v>
      </c>
      <c r="K234" s="111">
        <f t="shared" ref="K234" si="130">SUM(I234:J234)</f>
        <v>66000</v>
      </c>
      <c r="L234" s="111">
        <f>IF(I234&gt;=Datos!$D$14,(Datos!$D$14*Datos!$C$14),IF(I234&lt;=Datos!$D$14,(I234*Datos!$C$14)))</f>
        <v>1894.2</v>
      </c>
      <c r="M234" s="112">
        <f>IF((I234-L234-N234)&lt;=Datos!$G$7,"0",IF((I234-L234-N234)&lt;=Datos!$G$8,((I234-L234-N234)-Datos!$F$8)*Datos!$I$6,IF((I234-L234-N234)&lt;=Datos!$G$9,Datos!$I$8+((I234-L234-N234)-Datos!$F$9)*Datos!$J$6,IF((I234-L234-N234)&gt;=Datos!$F$10,(Datos!$I$8+Datos!$J$8)+((I234-L234-N234)-Datos!$F$10)*Datos!$K$6))))</f>
        <v>4615.755666666666</v>
      </c>
      <c r="N234" s="111">
        <f>IF(I234&gt;=Datos!$D$15,(Datos!$D$15*Datos!$C$15),IF(I234&lt;=Datos!$D$15,(I234*Datos!$C$15)))</f>
        <v>2006.4</v>
      </c>
      <c r="O234" s="111">
        <v>25</v>
      </c>
      <c r="P234" s="111">
        <f t="shared" ref="P234:P235" si="131">SUM(L234:O234)</f>
        <v>8541.3556666666664</v>
      </c>
      <c r="Q234" s="113">
        <f t="shared" ref="Q234:Q235" si="132">+K234-P234</f>
        <v>57458.64433333333</v>
      </c>
    </row>
    <row r="235" spans="1:17" s="7" customFormat="1" ht="38.25" customHeight="1" x14ac:dyDescent="0.2">
      <c r="A235" s="106">
        <v>137</v>
      </c>
      <c r="B235" s="122" t="s">
        <v>799</v>
      </c>
      <c r="C235" s="122" t="s">
        <v>304</v>
      </c>
      <c r="D235" s="127" t="s">
        <v>665</v>
      </c>
      <c r="E235" s="108" t="s">
        <v>303</v>
      </c>
      <c r="F235" s="108" t="s">
        <v>19</v>
      </c>
      <c r="G235" s="109">
        <v>45809</v>
      </c>
      <c r="H235" s="123">
        <v>45992</v>
      </c>
      <c r="I235" s="111">
        <v>66000</v>
      </c>
      <c r="J235" s="111">
        <v>0</v>
      </c>
      <c r="K235" s="111">
        <f t="shared" ref="K235" si="133">SUM(I235:J235)</f>
        <v>66000</v>
      </c>
      <c r="L235" s="111">
        <f>IF(I235&gt;=Datos!$D$14,(Datos!$D$14*Datos!$C$14),IF(I235&lt;=Datos!$D$14,(I235*Datos!$C$14)))</f>
        <v>1894.2</v>
      </c>
      <c r="M235" s="112">
        <f>IF((I235-L235-N235)&lt;=Datos!$G$7,"0",IF((I235-L235-N235)&lt;=Datos!$G$8,((I235-L235-N235)-Datos!$F$8)*Datos!$I$6,IF((I235-L235-N235)&lt;=Datos!$G$9,Datos!$I$8+((I235-L235-N235)-Datos!$F$9)*Datos!$J$6,IF((I235-L235-N235)&gt;=Datos!$F$10,(Datos!$I$8+Datos!$J$8)+((I235-L235-N235)-Datos!$F$10)*Datos!$K$6))))</f>
        <v>4615.755666666666</v>
      </c>
      <c r="N235" s="111">
        <f>IF(I235&gt;=Datos!$D$15,(Datos!$D$15*Datos!$C$15),IF(I235&lt;=Datos!$D$15,(I235*Datos!$C$15)))</f>
        <v>2006.4</v>
      </c>
      <c r="O235" s="111">
        <v>25</v>
      </c>
      <c r="P235" s="111">
        <f t="shared" si="131"/>
        <v>8541.3556666666664</v>
      </c>
      <c r="Q235" s="113">
        <f t="shared" si="132"/>
        <v>57458.64433333333</v>
      </c>
    </row>
    <row r="236" spans="1:17" s="7" customFormat="1" ht="38.25" customHeight="1" x14ac:dyDescent="0.2">
      <c r="A236" s="106">
        <v>138</v>
      </c>
      <c r="B236" s="122" t="s">
        <v>974</v>
      </c>
      <c r="C236" s="122" t="s">
        <v>304</v>
      </c>
      <c r="D236" s="127" t="s">
        <v>950</v>
      </c>
      <c r="E236" s="108" t="s">
        <v>303</v>
      </c>
      <c r="F236" s="108" t="s">
        <v>19</v>
      </c>
      <c r="G236" s="109">
        <v>45748</v>
      </c>
      <c r="H236" s="123">
        <v>45931</v>
      </c>
      <c r="I236" s="111">
        <v>60000</v>
      </c>
      <c r="J236" s="111">
        <v>0</v>
      </c>
      <c r="K236" s="111">
        <f t="shared" ref="K236:K249" si="134">SUM(I236:J236)</f>
        <v>60000</v>
      </c>
      <c r="L236" s="111">
        <f>IF(I236&gt;=Datos!$D$14,(Datos!$D$14*Datos!$C$14),IF(I236&lt;=Datos!$D$14,(I236*Datos!$C$14)))</f>
        <v>1722</v>
      </c>
      <c r="M236" s="112">
        <f>IF((I236-L236-N236)&lt;=Datos!$G$7,"0",IF((I236-L236-N236)&lt;=Datos!$G$8,((I236-L236-N236)-Datos!$F$8)*Datos!$I$6,IF((I236-L236-N236)&lt;=Datos!$G$9,Datos!$I$8+((I236-L236-N236)-Datos!$F$9)*Datos!$J$6,IF((I236-L236-N236)&gt;=Datos!$F$10,(Datos!$I$8+Datos!$J$8)+((I236-L236-N236)-Datos!$F$10)*Datos!$K$6))))</f>
        <v>3486.6756666666661</v>
      </c>
      <c r="N236" s="111">
        <f>IF(I236&gt;=Datos!$D$15,(Datos!$D$15*Datos!$C$15),IF(I236&lt;=Datos!$D$15,(I236*Datos!$C$15)))</f>
        <v>1824</v>
      </c>
      <c r="O236" s="111">
        <v>25</v>
      </c>
      <c r="P236" s="111">
        <f t="shared" ref="P236:P249" si="135">SUM(L236:O236)</f>
        <v>7057.6756666666661</v>
      </c>
      <c r="Q236" s="113">
        <f t="shared" ref="Q236:Q249" si="136">+K236-P236</f>
        <v>52942.324333333338</v>
      </c>
    </row>
    <row r="237" spans="1:17" s="7" customFormat="1" ht="38.25" customHeight="1" x14ac:dyDescent="0.2">
      <c r="A237" s="106">
        <v>139</v>
      </c>
      <c r="B237" s="122" t="s">
        <v>975</v>
      </c>
      <c r="C237" s="122" t="s">
        <v>304</v>
      </c>
      <c r="D237" s="127" t="s">
        <v>762</v>
      </c>
      <c r="E237" s="108" t="s">
        <v>303</v>
      </c>
      <c r="F237" s="108" t="s">
        <v>19</v>
      </c>
      <c r="G237" s="109">
        <v>45748</v>
      </c>
      <c r="H237" s="123">
        <v>45931</v>
      </c>
      <c r="I237" s="111">
        <v>60000</v>
      </c>
      <c r="J237" s="111">
        <v>0</v>
      </c>
      <c r="K237" s="111">
        <f t="shared" si="134"/>
        <v>60000</v>
      </c>
      <c r="L237" s="111">
        <f>IF(I237&gt;=Datos!$D$14,(Datos!$D$14*Datos!$C$14),IF(I237&lt;=Datos!$D$14,(I237*Datos!$C$14)))</f>
        <v>1722</v>
      </c>
      <c r="M237" s="112">
        <f>IF((I237-L237-N237)&lt;=Datos!$G$7,"0",IF((I237-L237-N237)&lt;=Datos!$G$8,((I237-L237-N237)-Datos!$F$8)*Datos!$I$6,IF((I237-L237-N237)&lt;=Datos!$G$9,Datos!$I$8+((I237-L237-N237)-Datos!$F$9)*Datos!$J$6,IF((I237-L237-N237)&gt;=Datos!$F$10,(Datos!$I$8+Datos!$J$8)+((I237-L237-N237)-Datos!$F$10)*Datos!$K$6))))</f>
        <v>3486.6756666666661</v>
      </c>
      <c r="N237" s="111">
        <f>IF(I237&gt;=Datos!$D$15,(Datos!$D$15*Datos!$C$15),IF(I237&lt;=Datos!$D$15,(I237*Datos!$C$15)))</f>
        <v>1824</v>
      </c>
      <c r="O237" s="111">
        <v>25</v>
      </c>
      <c r="P237" s="111">
        <f t="shared" si="135"/>
        <v>7057.6756666666661</v>
      </c>
      <c r="Q237" s="113">
        <f t="shared" si="136"/>
        <v>52942.324333333338</v>
      </c>
    </row>
    <row r="238" spans="1:17" s="7" customFormat="1" ht="38.25" customHeight="1" x14ac:dyDescent="0.2">
      <c r="A238" s="106">
        <v>140</v>
      </c>
      <c r="B238" s="122" t="s">
        <v>976</v>
      </c>
      <c r="C238" s="122" t="s">
        <v>304</v>
      </c>
      <c r="D238" s="127" t="s">
        <v>480</v>
      </c>
      <c r="E238" s="108" t="s">
        <v>303</v>
      </c>
      <c r="F238" s="108" t="s">
        <v>19</v>
      </c>
      <c r="G238" s="109">
        <v>45748</v>
      </c>
      <c r="H238" s="123">
        <v>45931</v>
      </c>
      <c r="I238" s="111">
        <v>35000</v>
      </c>
      <c r="J238" s="111">
        <v>0</v>
      </c>
      <c r="K238" s="111">
        <f t="shared" si="134"/>
        <v>35000</v>
      </c>
      <c r="L238" s="111">
        <f>IF(I238&gt;=Datos!$D$14,(Datos!$D$14*Datos!$C$14),IF(I238&lt;=Datos!$D$14,(I238*Datos!$C$14)))</f>
        <v>1004.5</v>
      </c>
      <c r="M238" s="112" t="str">
        <f>IF((I238-L238-N238)&lt;=Datos!$G$7,"0",IF((I238-L238-N238)&lt;=Datos!$G$8,((I238-L238-N238)-Datos!$F$8)*Datos!$I$6,IF((I238-L238-N238)&lt;=Datos!$G$9,Datos!$I$8+((I238-L238-N238)-Datos!$F$9)*Datos!$J$6,IF((I238-L238-N238)&gt;=Datos!$F$10,(Datos!$I$8+Datos!$J$8)+((I238-L238-N238)-Datos!$F$10)*Datos!$K$6))))</f>
        <v>0</v>
      </c>
      <c r="N238" s="111">
        <f>IF(I238&gt;=Datos!$D$15,(Datos!$D$15*Datos!$C$15),IF(I238&lt;=Datos!$D$15,(I238*Datos!$C$15)))</f>
        <v>1064</v>
      </c>
      <c r="O238" s="111">
        <v>25</v>
      </c>
      <c r="P238" s="111">
        <f t="shared" si="135"/>
        <v>2093.5</v>
      </c>
      <c r="Q238" s="113">
        <f t="shared" si="136"/>
        <v>32906.5</v>
      </c>
    </row>
    <row r="239" spans="1:17" s="7" customFormat="1" ht="38.25" customHeight="1" x14ac:dyDescent="0.2">
      <c r="A239" s="106">
        <v>141</v>
      </c>
      <c r="B239" s="122" t="s">
        <v>977</v>
      </c>
      <c r="C239" s="122" t="s">
        <v>304</v>
      </c>
      <c r="D239" s="127" t="s">
        <v>480</v>
      </c>
      <c r="E239" s="108" t="s">
        <v>303</v>
      </c>
      <c r="F239" s="108" t="s">
        <v>19</v>
      </c>
      <c r="G239" s="109">
        <v>45748</v>
      </c>
      <c r="H239" s="123">
        <v>45931</v>
      </c>
      <c r="I239" s="111">
        <v>35000</v>
      </c>
      <c r="J239" s="111">
        <v>0</v>
      </c>
      <c r="K239" s="111">
        <f t="shared" si="134"/>
        <v>35000</v>
      </c>
      <c r="L239" s="111">
        <f>IF(I239&gt;=Datos!$D$14,(Datos!$D$14*Datos!$C$14),IF(I239&lt;=Datos!$D$14,(I239*Datos!$C$14)))</f>
        <v>1004.5</v>
      </c>
      <c r="M239" s="112" t="str">
        <f>IF((I239-L239-N239)&lt;=Datos!$G$7,"0",IF((I239-L239-N239)&lt;=Datos!$G$8,((I239-L239-N239)-Datos!$F$8)*Datos!$I$6,IF((I239-L239-N239)&lt;=Datos!$G$9,Datos!$I$8+((I239-L239-N239)-Datos!$F$9)*Datos!$J$6,IF((I239-L239-N239)&gt;=Datos!$F$10,(Datos!$I$8+Datos!$J$8)+((I239-L239-N239)-Datos!$F$10)*Datos!$K$6))))</f>
        <v>0</v>
      </c>
      <c r="N239" s="111">
        <f>IF(I239&gt;=Datos!$D$15,(Datos!$D$15*Datos!$C$15),IF(I239&lt;=Datos!$D$15,(I239*Datos!$C$15)))</f>
        <v>1064</v>
      </c>
      <c r="O239" s="111">
        <v>25</v>
      </c>
      <c r="P239" s="111">
        <f t="shared" si="135"/>
        <v>2093.5</v>
      </c>
      <c r="Q239" s="113">
        <f t="shared" si="136"/>
        <v>32906.5</v>
      </c>
    </row>
    <row r="240" spans="1:17" s="7" customFormat="1" ht="38.25" customHeight="1" x14ac:dyDescent="0.2">
      <c r="A240" s="106">
        <v>142</v>
      </c>
      <c r="B240" s="122" t="s">
        <v>978</v>
      </c>
      <c r="C240" s="122" t="s">
        <v>304</v>
      </c>
      <c r="D240" s="127" t="s">
        <v>480</v>
      </c>
      <c r="E240" s="108" t="s">
        <v>303</v>
      </c>
      <c r="F240" s="108" t="s">
        <v>19</v>
      </c>
      <c r="G240" s="109">
        <v>45748</v>
      </c>
      <c r="H240" s="123">
        <v>45931</v>
      </c>
      <c r="I240" s="111">
        <v>35000</v>
      </c>
      <c r="J240" s="111">
        <v>0</v>
      </c>
      <c r="K240" s="111">
        <f t="shared" si="134"/>
        <v>35000</v>
      </c>
      <c r="L240" s="111">
        <f>IF(I240&gt;=Datos!$D$14,(Datos!$D$14*Datos!$C$14),IF(I240&lt;=Datos!$D$14,(I240*Datos!$C$14)))</f>
        <v>1004.5</v>
      </c>
      <c r="M240" s="112" t="str">
        <f>IF((I240-L240-N240)&lt;=Datos!$G$7,"0",IF((I240-L240-N240)&lt;=Datos!$G$8,((I240-L240-N240)-Datos!$F$8)*Datos!$I$6,IF((I240-L240-N240)&lt;=Datos!$G$9,Datos!$I$8+((I240-L240-N240)-Datos!$F$9)*Datos!$J$6,IF((I240-L240-N240)&gt;=Datos!$F$10,(Datos!$I$8+Datos!$J$8)+((I240-L240-N240)-Datos!$F$10)*Datos!$K$6))))</f>
        <v>0</v>
      </c>
      <c r="N240" s="111">
        <f>IF(I240&gt;=Datos!$D$15,(Datos!$D$15*Datos!$C$15),IF(I240&lt;=Datos!$D$15,(I240*Datos!$C$15)))</f>
        <v>1064</v>
      </c>
      <c r="O240" s="111">
        <v>25</v>
      </c>
      <c r="P240" s="111">
        <f t="shared" si="135"/>
        <v>2093.5</v>
      </c>
      <c r="Q240" s="113">
        <f t="shared" si="136"/>
        <v>32906.5</v>
      </c>
    </row>
    <row r="241" spans="1:17" s="7" customFormat="1" ht="38.25" customHeight="1" x14ac:dyDescent="0.2">
      <c r="A241" s="106">
        <v>143</v>
      </c>
      <c r="B241" s="122" t="s">
        <v>979</v>
      </c>
      <c r="C241" s="122" t="s">
        <v>304</v>
      </c>
      <c r="D241" s="127" t="s">
        <v>480</v>
      </c>
      <c r="E241" s="108" t="s">
        <v>303</v>
      </c>
      <c r="F241" s="108" t="s">
        <v>19</v>
      </c>
      <c r="G241" s="109">
        <v>45748</v>
      </c>
      <c r="H241" s="123">
        <v>45931</v>
      </c>
      <c r="I241" s="111">
        <v>35000</v>
      </c>
      <c r="J241" s="111">
        <v>0</v>
      </c>
      <c r="K241" s="111">
        <f t="shared" si="134"/>
        <v>35000</v>
      </c>
      <c r="L241" s="111">
        <f>IF(I241&gt;=Datos!$D$14,(Datos!$D$14*Datos!$C$14),IF(I241&lt;=Datos!$D$14,(I241*Datos!$C$14)))</f>
        <v>1004.5</v>
      </c>
      <c r="M241" s="112" t="str">
        <f>IF((I241-L241-N241)&lt;=Datos!$G$7,"0",IF((I241-L241-N241)&lt;=Datos!$G$8,((I241-L241-N241)-Datos!$F$8)*Datos!$I$6,IF((I241-L241-N241)&lt;=Datos!$G$9,Datos!$I$8+((I241-L241-N241)-Datos!$F$9)*Datos!$J$6,IF((I241-L241-N241)&gt;=Datos!$F$10,(Datos!$I$8+Datos!$J$8)+((I241-L241-N241)-Datos!$F$10)*Datos!$K$6))))</f>
        <v>0</v>
      </c>
      <c r="N241" s="111">
        <f>IF(I241&gt;=Datos!$D$15,(Datos!$D$15*Datos!$C$15),IF(I241&lt;=Datos!$D$15,(I241*Datos!$C$15)))</f>
        <v>1064</v>
      </c>
      <c r="O241" s="111">
        <v>25</v>
      </c>
      <c r="P241" s="111">
        <f t="shared" si="135"/>
        <v>2093.5</v>
      </c>
      <c r="Q241" s="113">
        <f t="shared" si="136"/>
        <v>32906.5</v>
      </c>
    </row>
    <row r="242" spans="1:17" s="7" customFormat="1" ht="38.25" customHeight="1" x14ac:dyDescent="0.2">
      <c r="A242" s="106">
        <v>144</v>
      </c>
      <c r="B242" s="122" t="s">
        <v>980</v>
      </c>
      <c r="C242" s="122" t="s">
        <v>304</v>
      </c>
      <c r="D242" s="127" t="s">
        <v>308</v>
      </c>
      <c r="E242" s="108" t="s">
        <v>303</v>
      </c>
      <c r="F242" s="108" t="s">
        <v>19</v>
      </c>
      <c r="G242" s="109">
        <v>45748</v>
      </c>
      <c r="H242" s="123">
        <v>45931</v>
      </c>
      <c r="I242" s="111">
        <v>60000</v>
      </c>
      <c r="J242" s="111">
        <v>0</v>
      </c>
      <c r="K242" s="111">
        <f t="shared" si="134"/>
        <v>60000</v>
      </c>
      <c r="L242" s="111">
        <f>IF(I242&gt;=Datos!$D$14,(Datos!$D$14*Datos!$C$14),IF(I242&lt;=Datos!$D$14,(I242*Datos!$C$14)))</f>
        <v>1722</v>
      </c>
      <c r="M242" s="112">
        <f>IF((I242-L242-N242)&lt;=Datos!$G$7,"0",IF((I242-L242-N242)&lt;=Datos!$G$8,((I242-L242-N242)-Datos!$F$8)*Datos!$I$6,IF((I242-L242-N242)&lt;=Datos!$G$9,Datos!$I$8+((I242-L242-N242)-Datos!$F$9)*Datos!$J$6,IF((I242-L242-N242)&gt;=Datos!$F$10,(Datos!$I$8+Datos!$J$8)+((I242-L242-N242)-Datos!$F$10)*Datos!$K$6))))</f>
        <v>3486.6756666666661</v>
      </c>
      <c r="N242" s="111">
        <f>IF(I242&gt;=Datos!$D$15,(Datos!$D$15*Datos!$C$15),IF(I242&lt;=Datos!$D$15,(I242*Datos!$C$15)))</f>
        <v>1824</v>
      </c>
      <c r="O242" s="111">
        <v>25</v>
      </c>
      <c r="P242" s="111">
        <f t="shared" si="135"/>
        <v>7057.6756666666661</v>
      </c>
      <c r="Q242" s="113">
        <f t="shared" si="136"/>
        <v>52942.324333333338</v>
      </c>
    </row>
    <row r="243" spans="1:17" s="7" customFormat="1" ht="38.25" customHeight="1" x14ac:dyDescent="0.2">
      <c r="A243" s="106">
        <v>145</v>
      </c>
      <c r="B243" s="122" t="s">
        <v>981</v>
      </c>
      <c r="C243" s="122" t="s">
        <v>304</v>
      </c>
      <c r="D243" s="127" t="s">
        <v>308</v>
      </c>
      <c r="E243" s="108" t="s">
        <v>303</v>
      </c>
      <c r="F243" s="108" t="s">
        <v>19</v>
      </c>
      <c r="G243" s="109">
        <v>45748</v>
      </c>
      <c r="H243" s="123">
        <v>45931</v>
      </c>
      <c r="I243" s="111">
        <v>60000</v>
      </c>
      <c r="J243" s="111">
        <v>0</v>
      </c>
      <c r="K243" s="111">
        <f t="shared" si="134"/>
        <v>60000</v>
      </c>
      <c r="L243" s="111">
        <f>IF(I243&gt;=Datos!$D$14,(Datos!$D$14*Datos!$C$14),IF(I243&lt;=Datos!$D$14,(I243*Datos!$C$14)))</f>
        <v>1722</v>
      </c>
      <c r="M243" s="112">
        <f>IF((I243-L243-N243)&lt;=Datos!$G$7,"0",IF((I243-L243-N243)&lt;=Datos!$G$8,((I243-L243-N243)-Datos!$F$8)*Datos!$I$6,IF((I243-L243-N243)&lt;=Datos!$G$9,Datos!$I$8+((I243-L243-N243)-Datos!$F$9)*Datos!$J$6,IF((I243-L243-N243)&gt;=Datos!$F$10,(Datos!$I$8+Datos!$J$8)+((I243-L243-N243)-Datos!$F$10)*Datos!$K$6))))</f>
        <v>3486.6756666666661</v>
      </c>
      <c r="N243" s="111">
        <f>IF(I243&gt;=Datos!$D$15,(Datos!$D$15*Datos!$C$15),IF(I243&lt;=Datos!$D$15,(I243*Datos!$C$15)))</f>
        <v>1824</v>
      </c>
      <c r="O243" s="111">
        <v>25</v>
      </c>
      <c r="P243" s="111">
        <f t="shared" si="135"/>
        <v>7057.6756666666661</v>
      </c>
      <c r="Q243" s="113">
        <f t="shared" si="136"/>
        <v>52942.324333333338</v>
      </c>
    </row>
    <row r="244" spans="1:17" s="7" customFormat="1" ht="38.25" customHeight="1" x14ac:dyDescent="0.2">
      <c r="A244" s="106">
        <v>146</v>
      </c>
      <c r="B244" s="122" t="s">
        <v>982</v>
      </c>
      <c r="C244" s="122" t="s">
        <v>304</v>
      </c>
      <c r="D244" s="127" t="s">
        <v>762</v>
      </c>
      <c r="E244" s="108" t="s">
        <v>303</v>
      </c>
      <c r="F244" s="108" t="s">
        <v>19</v>
      </c>
      <c r="G244" s="109">
        <v>45748</v>
      </c>
      <c r="H244" s="123">
        <v>45931</v>
      </c>
      <c r="I244" s="111">
        <v>60000</v>
      </c>
      <c r="J244" s="111">
        <v>0</v>
      </c>
      <c r="K244" s="111">
        <f t="shared" si="134"/>
        <v>60000</v>
      </c>
      <c r="L244" s="111">
        <f>IF(I244&gt;=Datos!$D$14,(Datos!$D$14*Datos!$C$14),IF(I244&lt;=Datos!$D$14,(I244*Datos!$C$14)))</f>
        <v>1722</v>
      </c>
      <c r="M244" s="112">
        <f>IF((I244-L244-N244)&lt;=Datos!$G$7,"0",IF((I244-L244-N244)&lt;=Datos!$G$8,((I244-L244-N244)-Datos!$F$8)*Datos!$I$6,IF((I244-L244-N244)&lt;=Datos!$G$9,Datos!$I$8+((I244-L244-N244)-Datos!$F$9)*Datos!$J$6,IF((I244-L244-N244)&gt;=Datos!$F$10,(Datos!$I$8+Datos!$J$8)+((I244-L244-N244)-Datos!$F$10)*Datos!$K$6))))</f>
        <v>3486.6756666666661</v>
      </c>
      <c r="N244" s="111">
        <f>IF(I244&gt;=Datos!$D$15,(Datos!$D$15*Datos!$C$15),IF(I244&lt;=Datos!$D$15,(I244*Datos!$C$15)))</f>
        <v>1824</v>
      </c>
      <c r="O244" s="111">
        <v>25</v>
      </c>
      <c r="P244" s="111">
        <f t="shared" si="135"/>
        <v>7057.6756666666661</v>
      </c>
      <c r="Q244" s="113">
        <f t="shared" si="136"/>
        <v>52942.324333333338</v>
      </c>
    </row>
    <row r="245" spans="1:17" s="7" customFormat="1" ht="38.25" customHeight="1" x14ac:dyDescent="0.2">
      <c r="A245" s="106">
        <v>147</v>
      </c>
      <c r="B245" s="122" t="s">
        <v>983</v>
      </c>
      <c r="C245" s="122" t="s">
        <v>304</v>
      </c>
      <c r="D245" s="127" t="s">
        <v>665</v>
      </c>
      <c r="E245" s="108" t="s">
        <v>303</v>
      </c>
      <c r="F245" s="108" t="s">
        <v>19</v>
      </c>
      <c r="G245" s="109">
        <v>45748</v>
      </c>
      <c r="H245" s="123">
        <v>45931</v>
      </c>
      <c r="I245" s="111">
        <v>60000</v>
      </c>
      <c r="J245" s="111">
        <v>0</v>
      </c>
      <c r="K245" s="111">
        <f t="shared" si="134"/>
        <v>60000</v>
      </c>
      <c r="L245" s="111">
        <f>IF(I245&gt;=Datos!$D$14,(Datos!$D$14*Datos!$C$14),IF(I245&lt;=Datos!$D$14,(I245*Datos!$C$14)))</f>
        <v>1722</v>
      </c>
      <c r="M245" s="112">
        <f>IF((I245-L245-N245)&lt;=Datos!$G$7,"0",IF((I245-L245-N245)&lt;=Datos!$G$8,((I245-L245-N245)-Datos!$F$8)*Datos!$I$6,IF((I245-L245-N245)&lt;=Datos!$G$9,Datos!$I$8+((I245-L245-N245)-Datos!$F$9)*Datos!$J$6,IF((I245-L245-N245)&gt;=Datos!$F$10,(Datos!$I$8+Datos!$J$8)+((I245-L245-N245)-Datos!$F$10)*Datos!$K$6))))</f>
        <v>3486.6756666666661</v>
      </c>
      <c r="N245" s="111">
        <f>IF(I245&gt;=Datos!$D$15,(Datos!$D$15*Datos!$C$15),IF(I245&lt;=Datos!$D$15,(I245*Datos!$C$15)))</f>
        <v>1824</v>
      </c>
      <c r="O245" s="111">
        <v>25</v>
      </c>
      <c r="P245" s="111">
        <f t="shared" si="135"/>
        <v>7057.6756666666661</v>
      </c>
      <c r="Q245" s="113">
        <f t="shared" si="136"/>
        <v>52942.324333333338</v>
      </c>
    </row>
    <row r="246" spans="1:17" s="7" customFormat="1" ht="38.25" customHeight="1" x14ac:dyDescent="0.2">
      <c r="A246" s="106">
        <v>148</v>
      </c>
      <c r="B246" s="122" t="s">
        <v>984</v>
      </c>
      <c r="C246" s="122" t="s">
        <v>304</v>
      </c>
      <c r="D246" s="127" t="s">
        <v>665</v>
      </c>
      <c r="E246" s="108" t="s">
        <v>303</v>
      </c>
      <c r="F246" s="108" t="s">
        <v>19</v>
      </c>
      <c r="G246" s="109">
        <v>45748</v>
      </c>
      <c r="H246" s="123">
        <v>45931</v>
      </c>
      <c r="I246" s="111">
        <v>60000</v>
      </c>
      <c r="J246" s="111">
        <v>0</v>
      </c>
      <c r="K246" s="111">
        <f t="shared" si="134"/>
        <v>60000</v>
      </c>
      <c r="L246" s="111">
        <f>IF(I246&gt;=Datos!$D$14,(Datos!$D$14*Datos!$C$14),IF(I246&lt;=Datos!$D$14,(I246*Datos!$C$14)))</f>
        <v>1722</v>
      </c>
      <c r="M246" s="112">
        <f>IF((I246-L246-N246)&lt;=Datos!$G$7,"0",IF((I246-L246-N246)&lt;=Datos!$G$8,((I246-L246-N246)-Datos!$F$8)*Datos!$I$6,IF((I246-L246-N246)&lt;=Datos!$G$9,Datos!$I$8+((I246-L246-N246)-Datos!$F$9)*Datos!$J$6,IF((I246-L246-N246)&gt;=Datos!$F$10,(Datos!$I$8+Datos!$J$8)+((I246-L246-N246)-Datos!$F$10)*Datos!$K$6))))</f>
        <v>3486.6756666666661</v>
      </c>
      <c r="N246" s="111">
        <f>IF(I246&gt;=Datos!$D$15,(Datos!$D$15*Datos!$C$15),IF(I246&lt;=Datos!$D$15,(I246*Datos!$C$15)))</f>
        <v>1824</v>
      </c>
      <c r="O246" s="111">
        <v>25</v>
      </c>
      <c r="P246" s="111">
        <f t="shared" si="135"/>
        <v>7057.6756666666661</v>
      </c>
      <c r="Q246" s="113">
        <f t="shared" si="136"/>
        <v>52942.324333333338</v>
      </c>
    </row>
    <row r="247" spans="1:17" s="7" customFormat="1" ht="38.25" customHeight="1" x14ac:dyDescent="0.2">
      <c r="A247" s="106">
        <v>149</v>
      </c>
      <c r="B247" s="122" t="s">
        <v>985</v>
      </c>
      <c r="C247" s="122" t="s">
        <v>304</v>
      </c>
      <c r="D247" s="127" t="s">
        <v>762</v>
      </c>
      <c r="E247" s="108" t="s">
        <v>303</v>
      </c>
      <c r="F247" s="108" t="s">
        <v>19</v>
      </c>
      <c r="G247" s="109">
        <v>45748</v>
      </c>
      <c r="H247" s="123">
        <v>45931</v>
      </c>
      <c r="I247" s="111">
        <v>60000</v>
      </c>
      <c r="J247" s="111">
        <v>0</v>
      </c>
      <c r="K247" s="111">
        <f t="shared" si="134"/>
        <v>60000</v>
      </c>
      <c r="L247" s="111">
        <f>IF(I247&gt;=Datos!$D$14,(Datos!$D$14*Datos!$C$14),IF(I247&lt;=Datos!$D$14,(I247*Datos!$C$14)))</f>
        <v>1722</v>
      </c>
      <c r="M247" s="112">
        <f>IF((I247-L247-N247)&lt;=Datos!$G$7,"0",IF((I247-L247-N247)&lt;=Datos!$G$8,((I247-L247-N247)-Datos!$F$8)*Datos!$I$6,IF((I247-L247-N247)&lt;=Datos!$G$9,Datos!$I$8+((I247-L247-N247)-Datos!$F$9)*Datos!$J$6,IF((I247-L247-N247)&gt;=Datos!$F$10,(Datos!$I$8+Datos!$J$8)+((I247-L247-N247)-Datos!$F$10)*Datos!$K$6))))</f>
        <v>3486.6756666666661</v>
      </c>
      <c r="N247" s="111">
        <f>IF(I247&gt;=Datos!$D$15,(Datos!$D$15*Datos!$C$15),IF(I247&lt;=Datos!$D$15,(I247*Datos!$C$15)))</f>
        <v>1824</v>
      </c>
      <c r="O247" s="111">
        <v>25</v>
      </c>
      <c r="P247" s="111">
        <f t="shared" si="135"/>
        <v>7057.6756666666661</v>
      </c>
      <c r="Q247" s="113">
        <f t="shared" si="136"/>
        <v>52942.324333333338</v>
      </c>
    </row>
    <row r="248" spans="1:17" s="7" customFormat="1" ht="38.25" customHeight="1" x14ac:dyDescent="0.2">
      <c r="A248" s="106">
        <v>150</v>
      </c>
      <c r="B248" s="122" t="s">
        <v>986</v>
      </c>
      <c r="C248" s="122" t="s">
        <v>304</v>
      </c>
      <c r="D248" s="127" t="s">
        <v>665</v>
      </c>
      <c r="E248" s="108" t="s">
        <v>303</v>
      </c>
      <c r="F248" s="108" t="s">
        <v>19</v>
      </c>
      <c r="G248" s="109">
        <v>45748</v>
      </c>
      <c r="H248" s="123">
        <v>45931</v>
      </c>
      <c r="I248" s="111">
        <v>60000</v>
      </c>
      <c r="J248" s="111">
        <v>0</v>
      </c>
      <c r="K248" s="111">
        <f t="shared" si="134"/>
        <v>60000</v>
      </c>
      <c r="L248" s="111">
        <f>IF(I248&gt;=Datos!$D$14,(Datos!$D$14*Datos!$C$14),IF(I248&lt;=Datos!$D$14,(I248*Datos!$C$14)))</f>
        <v>1722</v>
      </c>
      <c r="M248" s="112">
        <f>IF((I248-L248-N248)&lt;=Datos!$G$7,"0",IF((I248-L248-N248)&lt;=Datos!$G$8,((I248-L248-N248)-Datos!$F$8)*Datos!$I$6,IF((I248-L248-N248)&lt;=Datos!$G$9,Datos!$I$8+((I248-L248-N248)-Datos!$F$9)*Datos!$J$6,IF((I248-L248-N248)&gt;=Datos!$F$10,(Datos!$I$8+Datos!$J$8)+((I248-L248-N248)-Datos!$F$10)*Datos!$K$6))))</f>
        <v>3486.6756666666661</v>
      </c>
      <c r="N248" s="111">
        <f>IF(I248&gt;=Datos!$D$15,(Datos!$D$15*Datos!$C$15),IF(I248&lt;=Datos!$D$15,(I248*Datos!$C$15)))</f>
        <v>1824</v>
      </c>
      <c r="O248" s="111">
        <v>25</v>
      </c>
      <c r="P248" s="111">
        <f t="shared" si="135"/>
        <v>7057.6756666666661</v>
      </c>
      <c r="Q248" s="113">
        <f t="shared" si="136"/>
        <v>52942.324333333338</v>
      </c>
    </row>
    <row r="249" spans="1:17" s="7" customFormat="1" ht="38.25" customHeight="1" x14ac:dyDescent="0.2">
      <c r="A249" s="106">
        <v>151</v>
      </c>
      <c r="B249" s="122" t="s">
        <v>987</v>
      </c>
      <c r="C249" s="122" t="s">
        <v>304</v>
      </c>
      <c r="D249" s="127" t="s">
        <v>665</v>
      </c>
      <c r="E249" s="108" t="s">
        <v>303</v>
      </c>
      <c r="F249" s="108" t="s">
        <v>19</v>
      </c>
      <c r="G249" s="109">
        <v>45748</v>
      </c>
      <c r="H249" s="123">
        <v>45931</v>
      </c>
      <c r="I249" s="111">
        <v>60000</v>
      </c>
      <c r="J249" s="111">
        <v>0</v>
      </c>
      <c r="K249" s="111">
        <f t="shared" si="134"/>
        <v>60000</v>
      </c>
      <c r="L249" s="111">
        <f>IF(I249&gt;=Datos!$D$14,(Datos!$D$14*Datos!$C$14),IF(I249&lt;=Datos!$D$14,(I249*Datos!$C$14)))</f>
        <v>1722</v>
      </c>
      <c r="M249" s="112">
        <f>IF((I249-L249-N249)&lt;=Datos!$G$7,"0",IF((I249-L249-N249)&lt;=Datos!$G$8,((I249-L249-N249)-Datos!$F$8)*Datos!$I$6,IF((I249-L249-N249)&lt;=Datos!$G$9,Datos!$I$8+((I249-L249-N249)-Datos!$F$9)*Datos!$J$6,IF((I249-L249-N249)&gt;=Datos!$F$10,(Datos!$I$8+Datos!$J$8)+((I249-L249-N249)-Datos!$F$10)*Datos!$K$6))))</f>
        <v>3486.6756666666661</v>
      </c>
      <c r="N249" s="111">
        <f>IF(I249&gt;=Datos!$D$15,(Datos!$D$15*Datos!$C$15),IF(I249&lt;=Datos!$D$15,(I249*Datos!$C$15)))</f>
        <v>1824</v>
      </c>
      <c r="O249" s="111">
        <v>25</v>
      </c>
      <c r="P249" s="111">
        <f t="shared" si="135"/>
        <v>7057.6756666666661</v>
      </c>
      <c r="Q249" s="113">
        <f t="shared" si="136"/>
        <v>52942.324333333338</v>
      </c>
    </row>
    <row r="250" spans="1:17" s="7" customFormat="1" ht="38.25" customHeight="1" x14ac:dyDescent="0.2">
      <c r="A250" s="106">
        <v>152</v>
      </c>
      <c r="B250" s="122" t="s">
        <v>599</v>
      </c>
      <c r="C250" s="122" t="s">
        <v>304</v>
      </c>
      <c r="D250" s="127" t="s">
        <v>666</v>
      </c>
      <c r="E250" s="108" t="s">
        <v>303</v>
      </c>
      <c r="F250" s="108" t="s">
        <v>19</v>
      </c>
      <c r="G250" s="109">
        <v>45778</v>
      </c>
      <c r="H250" s="123">
        <v>45658</v>
      </c>
      <c r="I250" s="111">
        <v>66000</v>
      </c>
      <c r="J250" s="111">
        <v>0</v>
      </c>
      <c r="K250" s="111">
        <f t="shared" si="129"/>
        <v>66000</v>
      </c>
      <c r="L250" s="111">
        <f>IF(I250&gt;=Datos!$D$14,(Datos!$D$14*Datos!$C$14),IF(I250&lt;=Datos!$D$14,(I250*Datos!$C$14)))</f>
        <v>1894.2</v>
      </c>
      <c r="M250" s="112">
        <f>IF((I250-L250-N250)&lt;=Datos!$G$7,"0",IF((I250-L250-N250)&lt;=Datos!$G$8,((I250-L250-N250)-Datos!$F$8)*Datos!$I$6,IF((I250-L250-N250)&lt;=Datos!$G$9,Datos!$I$8+((I250-L250-N250)-Datos!$F$9)*Datos!$J$6,IF((I250-L250-N250)&gt;=Datos!$F$10,(Datos!$I$8+Datos!$J$8)+((I250-L250-N250)-Datos!$F$10)*Datos!$K$6))))</f>
        <v>4615.755666666666</v>
      </c>
      <c r="N250" s="111">
        <f>IF(I250&gt;=Datos!$D$15,(Datos!$D$15*Datos!$C$15),IF(I250&lt;=Datos!$D$15,(I250*Datos!$C$15)))</f>
        <v>2006.4</v>
      </c>
      <c r="O250" s="111">
        <v>25</v>
      </c>
      <c r="P250" s="111">
        <f>SUM(L250:O250)</f>
        <v>8541.3556666666664</v>
      </c>
      <c r="Q250" s="113">
        <f>+K250-P250</f>
        <v>57458.64433333333</v>
      </c>
    </row>
    <row r="251" spans="1:17" s="7" customFormat="1" ht="38.25" customHeight="1" x14ac:dyDescent="0.2">
      <c r="A251" s="106">
        <v>153</v>
      </c>
      <c r="B251" s="122" t="s">
        <v>1117</v>
      </c>
      <c r="C251" s="122" t="s">
        <v>304</v>
      </c>
      <c r="D251" s="127" t="s">
        <v>651</v>
      </c>
      <c r="E251" s="108" t="s">
        <v>303</v>
      </c>
      <c r="F251" s="108" t="s">
        <v>19</v>
      </c>
      <c r="G251" s="109">
        <v>45809</v>
      </c>
      <c r="H251" s="123">
        <v>45992</v>
      </c>
      <c r="I251" s="111">
        <v>60000</v>
      </c>
      <c r="J251" s="111">
        <v>0</v>
      </c>
      <c r="K251" s="111">
        <f t="shared" ref="K251" si="137">SUM(I251:J251)</f>
        <v>60000</v>
      </c>
      <c r="L251" s="111">
        <f>IF(I251&gt;=Datos!$D$14,(Datos!$D$14*Datos!$C$14),IF(I251&lt;=Datos!$D$14,(I251*Datos!$C$14)))</f>
        <v>1722</v>
      </c>
      <c r="M251" s="112">
        <f>IF((I251-L251-N251)&lt;=Datos!$G$7,"0",IF((I251-L251-N251)&lt;=Datos!$G$8,((I251-L251-N251)-Datos!$F$8)*Datos!$I$6,IF((I251-L251-N251)&lt;=Datos!$G$9,Datos!$I$8+((I251-L251-N251)-Datos!$F$9)*Datos!$J$6,IF((I251-L251-N251)&gt;=Datos!$F$10,(Datos!$I$8+Datos!$J$8)+((I251-L251-N251)-Datos!$F$10)*Datos!$K$6))))</f>
        <v>3486.6756666666661</v>
      </c>
      <c r="N251" s="111">
        <f>IF(I251&gt;=Datos!$D$15,(Datos!$D$15*Datos!$C$15),IF(I251&lt;=Datos!$D$15,(I251*Datos!$C$15)))</f>
        <v>1824</v>
      </c>
      <c r="O251" s="111">
        <v>25</v>
      </c>
      <c r="P251" s="111">
        <f>SUM(L251:O251)</f>
        <v>7057.6756666666661</v>
      </c>
      <c r="Q251" s="113">
        <f>+K251-P251</f>
        <v>52942.324333333338</v>
      </c>
    </row>
    <row r="252" spans="1:17" s="85" customFormat="1" ht="36.75" customHeight="1" x14ac:dyDescent="0.2">
      <c r="A252" s="302" t="s">
        <v>483</v>
      </c>
      <c r="B252" s="304"/>
      <c r="C252" s="116">
        <v>19</v>
      </c>
      <c r="D252" s="306"/>
      <c r="E252" s="306"/>
      <c r="F252" s="306"/>
      <c r="G252" s="306"/>
      <c r="H252" s="307"/>
      <c r="I252" s="121">
        <f>SUM(I233:I251)</f>
        <v>1064000</v>
      </c>
      <c r="J252" s="121">
        <f t="shared" ref="J252:Q252" si="138">SUM(J233:J251)</f>
        <v>0</v>
      </c>
      <c r="K252" s="121">
        <f t="shared" si="138"/>
        <v>1064000</v>
      </c>
      <c r="L252" s="121">
        <f t="shared" si="138"/>
        <v>30536.799999999999</v>
      </c>
      <c r="M252" s="121">
        <f t="shared" si="138"/>
        <v>56816.454999999973</v>
      </c>
      <c r="N252" s="121">
        <f t="shared" si="138"/>
        <v>32345.600000000002</v>
      </c>
      <c r="O252" s="121">
        <f t="shared" si="138"/>
        <v>475</v>
      </c>
      <c r="P252" s="121">
        <f t="shared" si="138"/>
        <v>120173.85499999997</v>
      </c>
      <c r="Q252" s="121">
        <f t="shared" si="138"/>
        <v>943826.14499999979</v>
      </c>
    </row>
    <row r="253" spans="1:17" s="7" customFormat="1" ht="36.75" customHeight="1" x14ac:dyDescent="0.2">
      <c r="A253" s="302" t="s">
        <v>798</v>
      </c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5"/>
    </row>
    <row r="254" spans="1:17" s="7" customFormat="1" ht="38.25" customHeight="1" x14ac:dyDescent="0.2">
      <c r="A254" s="106">
        <v>154</v>
      </c>
      <c r="B254" s="122" t="s">
        <v>797</v>
      </c>
      <c r="C254" s="122" t="s">
        <v>305</v>
      </c>
      <c r="D254" s="127" t="s">
        <v>330</v>
      </c>
      <c r="E254" s="108" t="s">
        <v>303</v>
      </c>
      <c r="F254" s="108" t="s">
        <v>19</v>
      </c>
      <c r="G254" s="109">
        <v>45809</v>
      </c>
      <c r="H254" s="123">
        <v>45992</v>
      </c>
      <c r="I254" s="111">
        <v>66000</v>
      </c>
      <c r="J254" s="111">
        <v>0</v>
      </c>
      <c r="K254" s="111">
        <f>SUM(I254:J254)</f>
        <v>66000</v>
      </c>
      <c r="L254" s="111">
        <f>IF(I254&gt;=Datos!$D$14,(Datos!$D$14*Datos!$C$14),IF(I254&lt;=Datos!$D$14,(I254*Datos!$C$14)))</f>
        <v>1894.2</v>
      </c>
      <c r="M254" s="112">
        <f>IF((I254-L254-N254)&lt;=Datos!$G$7,"0",IF((I254-L254-N254)&lt;=Datos!$G$8,((I254-L254-N254)-Datos!$F$8)*Datos!$I$6,IF((I254-L254-N254)&lt;=Datos!$G$9,Datos!$I$8+((I254-L254-N254)-Datos!$F$9)*Datos!$J$6,IF((I254-L254-N254)&gt;=Datos!$F$10,(Datos!$I$8+Datos!$J$8)+((I254-L254-N254)-Datos!$F$10)*Datos!$K$6))))</f>
        <v>4615.755666666666</v>
      </c>
      <c r="N254" s="111">
        <f>IF(I254&gt;=Datos!$D$15,(Datos!$D$15*Datos!$C$15),IF(I254&lt;=Datos!$D$15,(I254*Datos!$C$15)))</f>
        <v>2006.4</v>
      </c>
      <c r="O254" s="111">
        <v>25</v>
      </c>
      <c r="P254" s="111">
        <f>SUM(L254:O254)</f>
        <v>8541.3556666666664</v>
      </c>
      <c r="Q254" s="113">
        <f>+K254-P254</f>
        <v>57458.64433333333</v>
      </c>
    </row>
    <row r="255" spans="1:17" s="85" customFormat="1" ht="36.75" customHeight="1" x14ac:dyDescent="0.2">
      <c r="A255" s="302" t="s">
        <v>483</v>
      </c>
      <c r="B255" s="304"/>
      <c r="C255" s="116">
        <v>1</v>
      </c>
      <c r="D255" s="306"/>
      <c r="E255" s="306"/>
      <c r="F255" s="306"/>
      <c r="G255" s="306"/>
      <c r="H255" s="307"/>
      <c r="I255" s="121">
        <f>SUM(I254)</f>
        <v>66000</v>
      </c>
      <c r="J255" s="121">
        <f t="shared" ref="J255:Q255" si="139">SUM(J254)</f>
        <v>0</v>
      </c>
      <c r="K255" s="121">
        <f t="shared" si="139"/>
        <v>66000</v>
      </c>
      <c r="L255" s="121">
        <f t="shared" si="139"/>
        <v>1894.2</v>
      </c>
      <c r="M255" s="121">
        <f t="shared" si="139"/>
        <v>4615.755666666666</v>
      </c>
      <c r="N255" s="121">
        <f t="shared" si="139"/>
        <v>2006.4</v>
      </c>
      <c r="O255" s="121">
        <f t="shared" si="139"/>
        <v>25</v>
      </c>
      <c r="P255" s="121">
        <f t="shared" si="139"/>
        <v>8541.3556666666664</v>
      </c>
      <c r="Q255" s="121">
        <f t="shared" si="139"/>
        <v>57458.64433333333</v>
      </c>
    </row>
    <row r="256" spans="1:17" ht="36.75" customHeight="1" thickBot="1" x14ac:dyDescent="0.25">
      <c r="A256" s="300" t="s">
        <v>11</v>
      </c>
      <c r="B256" s="299"/>
      <c r="C256" s="297"/>
      <c r="D256" s="298"/>
      <c r="E256" s="298"/>
      <c r="F256" s="298"/>
      <c r="G256" s="298"/>
      <c r="H256" s="299"/>
      <c r="I256" s="193">
        <f>+I228+I120+I60+I158++I255+I213+I155+I40+I146+I252+I231+I129+I109+I167+I26+I152+I164+I132+I34+I141+I135+I126+I117+I113+I106+I103+I98+I92+I88+I84+I80+I75+I70+I65+I57+I52+I45+I37+I123+I31+I23+I20+I16+I216</f>
        <v>10119000</v>
      </c>
      <c r="J256" s="193">
        <f t="shared" ref="J256:Q256" si="140">+J228+J120+J60+J158++J255+J213+J155+J40+J146+J252+J231+J129+J109+J167+J26+J152+J164+J132+J34+J141+J135+J126+J117+J113+J106+J103+J98+J92+J88+J84+J80+J75+J70+J65+J57+J52+J45+J37+J123+J31+J23+J20+J16+J216</f>
        <v>0</v>
      </c>
      <c r="K256" s="193">
        <f t="shared" si="140"/>
        <v>10119000</v>
      </c>
      <c r="L256" s="193">
        <f t="shared" si="140"/>
        <v>290415.3</v>
      </c>
      <c r="M256" s="193">
        <f t="shared" si="140"/>
        <v>784403.18933333305</v>
      </c>
      <c r="N256" s="193">
        <f t="shared" si="140"/>
        <v>307617.59999999998</v>
      </c>
      <c r="O256" s="193">
        <f t="shared" si="140"/>
        <v>224039.84999999998</v>
      </c>
      <c r="P256" s="193">
        <f t="shared" si="140"/>
        <v>1606475.9393333336</v>
      </c>
      <c r="Q256" s="193">
        <f t="shared" si="140"/>
        <v>8512524.0606666654</v>
      </c>
    </row>
    <row r="257" spans="3:17" ht="25.5" customHeight="1" x14ac:dyDescent="0.2"/>
    <row r="258" spans="3:17" x14ac:dyDescent="0.2">
      <c r="I258" s="197"/>
    </row>
    <row r="261" spans="3:17" x14ac:dyDescent="0.2">
      <c r="J261" s="7"/>
      <c r="K261" s="7"/>
      <c r="N261"/>
    </row>
    <row r="262" spans="3:17" ht="12.75" customHeight="1" x14ac:dyDescent="0.2">
      <c r="C262" s="2" t="s">
        <v>20</v>
      </c>
      <c r="D262" s="2"/>
      <c r="E262" s="289" t="s">
        <v>22</v>
      </c>
      <c r="F262" s="289"/>
      <c r="G262" s="2"/>
      <c r="H262" s="2"/>
      <c r="J262" s="7"/>
      <c r="K262" s="7"/>
      <c r="N262" s="289" t="s">
        <v>22</v>
      </c>
      <c r="O262" s="289"/>
    </row>
    <row r="263" spans="3:17" x14ac:dyDescent="0.2">
      <c r="C263" s="2"/>
      <c r="D263" s="2"/>
      <c r="F263" s="5"/>
      <c r="G263" s="5"/>
      <c r="H263" s="5"/>
      <c r="J263" s="7"/>
      <c r="K263" s="7"/>
      <c r="N263"/>
    </row>
    <row r="264" spans="3:17" x14ac:dyDescent="0.2">
      <c r="C264" s="2"/>
      <c r="D264" s="2"/>
      <c r="F264" s="5"/>
      <c r="G264" s="5"/>
      <c r="H264" s="5"/>
      <c r="J264" s="7"/>
      <c r="K264" s="7"/>
      <c r="N264"/>
    </row>
    <row r="265" spans="3:17" x14ac:dyDescent="0.2">
      <c r="C265" s="140"/>
      <c r="D265" s="2"/>
      <c r="E265" s="140"/>
      <c r="F265" s="140"/>
      <c r="G265" s="5"/>
      <c r="H265" s="5"/>
      <c r="J265" s="7"/>
      <c r="K265" s="7"/>
      <c r="N265" s="141"/>
      <c r="O265" s="141"/>
    </row>
    <row r="266" spans="3:17" x14ac:dyDescent="0.2">
      <c r="C266" s="2" t="s">
        <v>21</v>
      </c>
      <c r="D266" s="2"/>
      <c r="E266" s="296" t="s">
        <v>24</v>
      </c>
      <c r="F266" s="296"/>
      <c r="G266" s="2"/>
      <c r="H266" s="2"/>
      <c r="J266" s="7"/>
      <c r="K266" s="7"/>
      <c r="N266" s="289" t="s">
        <v>23</v>
      </c>
      <c r="O266" s="289"/>
    </row>
    <row r="267" spans="3:17" x14ac:dyDescent="0.2">
      <c r="J267" s="7"/>
      <c r="K267" s="7"/>
      <c r="N267"/>
    </row>
    <row r="268" spans="3:17" x14ac:dyDescent="0.2">
      <c r="J268" s="7"/>
      <c r="K268" s="7"/>
      <c r="N268"/>
    </row>
    <row r="271" spans="3:17" x14ac:dyDescent="0.2">
      <c r="H271" t="s">
        <v>1118</v>
      </c>
      <c r="I271" s="308">
        <v>10014000</v>
      </c>
      <c r="J271" s="308">
        <v>0</v>
      </c>
      <c r="K271" s="308">
        <v>10014000</v>
      </c>
      <c r="L271" s="309">
        <v>287401.8</v>
      </c>
      <c r="M271" s="309">
        <v>779768.66</v>
      </c>
      <c r="N271" s="309">
        <v>304425.59999999998</v>
      </c>
      <c r="O271" s="308">
        <v>223989.85</v>
      </c>
      <c r="P271" s="308">
        <v>1595585.91</v>
      </c>
      <c r="Q271" s="308">
        <v>8418414.0899999999</v>
      </c>
    </row>
    <row r="272" spans="3:17" x14ac:dyDescent="0.2">
      <c r="H272" t="s">
        <v>1070</v>
      </c>
      <c r="I272" s="308">
        <v>105000</v>
      </c>
      <c r="J272" s="308">
        <v>0</v>
      </c>
      <c r="K272" s="308">
        <v>105000</v>
      </c>
      <c r="L272" s="309">
        <v>3013.5</v>
      </c>
      <c r="M272" s="309">
        <v>4635.01</v>
      </c>
      <c r="N272" s="309">
        <v>3192</v>
      </c>
      <c r="O272" s="308">
        <v>50</v>
      </c>
      <c r="P272" s="308">
        <v>10890.51</v>
      </c>
      <c r="Q272" s="308">
        <v>94109.49</v>
      </c>
    </row>
    <row r="273" spans="8:17" x14ac:dyDescent="0.2">
      <c r="H273" t="s">
        <v>1120</v>
      </c>
      <c r="I273" s="308">
        <f>+I272+I271</f>
        <v>10119000</v>
      </c>
      <c r="J273" s="308">
        <f t="shared" ref="J273:Q273" si="141">+J272+J271</f>
        <v>0</v>
      </c>
      <c r="K273" s="308">
        <f t="shared" si="141"/>
        <v>10119000</v>
      </c>
      <c r="L273" s="308">
        <f t="shared" si="141"/>
        <v>290415.3</v>
      </c>
      <c r="M273" s="308">
        <f t="shared" si="141"/>
        <v>784403.67</v>
      </c>
      <c r="N273" s="308">
        <f t="shared" si="141"/>
        <v>307617.59999999998</v>
      </c>
      <c r="O273" s="308">
        <f t="shared" si="141"/>
        <v>224039.85</v>
      </c>
      <c r="P273" s="308">
        <f t="shared" si="141"/>
        <v>1606476.42</v>
      </c>
      <c r="Q273" s="308">
        <f t="shared" si="141"/>
        <v>8512523.5800000001</v>
      </c>
    </row>
    <row r="274" spans="8:17" x14ac:dyDescent="0.2">
      <c r="H274" t="s">
        <v>1119</v>
      </c>
      <c r="I274" s="308">
        <f>+I273-I256</f>
        <v>0</v>
      </c>
      <c r="J274" s="308">
        <f t="shared" ref="J274:Q274" si="142">+J273-J256</f>
        <v>0</v>
      </c>
      <c r="K274" s="308">
        <f t="shared" si="142"/>
        <v>0</v>
      </c>
      <c r="L274" s="308">
        <f t="shared" si="142"/>
        <v>0</v>
      </c>
      <c r="M274" s="308">
        <f t="shared" si="142"/>
        <v>0.48066666699014604</v>
      </c>
      <c r="N274" s="308">
        <f t="shared" si="142"/>
        <v>0</v>
      </c>
      <c r="O274" s="308">
        <f t="shared" si="142"/>
        <v>0</v>
      </c>
      <c r="P274" s="308">
        <f t="shared" si="142"/>
        <v>0.48066666629165411</v>
      </c>
      <c r="Q274" s="308">
        <f t="shared" si="142"/>
        <v>-0.48066666536033154</v>
      </c>
    </row>
  </sheetData>
  <autoFilter ref="O2:O268" xr:uid="{00000000-0009-0000-0000-000003000000}"/>
  <sortState xmlns:xlrd2="http://schemas.microsoft.com/office/spreadsheetml/2017/richdata2" ref="B17:Q51">
    <sortCondition ref="B17:B51"/>
  </sortState>
  <mergeCells count="127">
    <mergeCell ref="A14:Q14"/>
    <mergeCell ref="A16:B16"/>
    <mergeCell ref="A52:B52"/>
    <mergeCell ref="A46:Q46"/>
    <mergeCell ref="A53:Q53"/>
    <mergeCell ref="A27:Q27"/>
    <mergeCell ref="A31:B31"/>
    <mergeCell ref="A41:Q41"/>
    <mergeCell ref="A45:B45"/>
    <mergeCell ref="A21:Q21"/>
    <mergeCell ref="A35:Q35"/>
    <mergeCell ref="A23:B23"/>
    <mergeCell ref="A37:B37"/>
    <mergeCell ref="A38:Q38"/>
    <mergeCell ref="A40:B40"/>
    <mergeCell ref="A24:Q24"/>
    <mergeCell ref="A26:B26"/>
    <mergeCell ref="A32:Q32"/>
    <mergeCell ref="A34:B34"/>
    <mergeCell ref="A130:Q130"/>
    <mergeCell ref="A61:Q61"/>
    <mergeCell ref="A66:Q66"/>
    <mergeCell ref="A65:B65"/>
    <mergeCell ref="D65:H65"/>
    <mergeCell ref="A88:B88"/>
    <mergeCell ref="A89:Q89"/>
    <mergeCell ref="A92:B92"/>
    <mergeCell ref="D92:H92"/>
    <mergeCell ref="D75:H75"/>
    <mergeCell ref="A127:Q127"/>
    <mergeCell ref="A129:B129"/>
    <mergeCell ref="D129:H129"/>
    <mergeCell ref="A126:B126"/>
    <mergeCell ref="D126:H126"/>
    <mergeCell ref="A104:Q104"/>
    <mergeCell ref="A123:B123"/>
    <mergeCell ref="D123:H123"/>
    <mergeCell ref="A121:Q121"/>
    <mergeCell ref="A256:B256"/>
    <mergeCell ref="C256:H256"/>
    <mergeCell ref="A165:Q165"/>
    <mergeCell ref="A167:B167"/>
    <mergeCell ref="D167:H167"/>
    <mergeCell ref="A232:Q232"/>
    <mergeCell ref="A252:B252"/>
    <mergeCell ref="D252:H252"/>
    <mergeCell ref="D231:H231"/>
    <mergeCell ref="A231:B231"/>
    <mergeCell ref="A229:Q229"/>
    <mergeCell ref="A253:Q253"/>
    <mergeCell ref="A255:B255"/>
    <mergeCell ref="D255:H255"/>
    <mergeCell ref="A168:Q168"/>
    <mergeCell ref="A213:B213"/>
    <mergeCell ref="D213:H213"/>
    <mergeCell ref="A217:Q217"/>
    <mergeCell ref="A228:B228"/>
    <mergeCell ref="D228:H228"/>
    <mergeCell ref="A214:Q214"/>
    <mergeCell ref="A216:B216"/>
    <mergeCell ref="D216:H216"/>
    <mergeCell ref="A132:B132"/>
    <mergeCell ref="D132:H132"/>
    <mergeCell ref="N262:O262"/>
    <mergeCell ref="N266:O266"/>
    <mergeCell ref="A5:Q5"/>
    <mergeCell ref="A7:Q7"/>
    <mergeCell ref="A6:Q6"/>
    <mergeCell ref="E262:F262"/>
    <mergeCell ref="E266:F266"/>
    <mergeCell ref="A17:Q17"/>
    <mergeCell ref="A20:B20"/>
    <mergeCell ref="A57:B57"/>
    <mergeCell ref="D57:H57"/>
    <mergeCell ref="A110:Q110"/>
    <mergeCell ref="A114:Q114"/>
    <mergeCell ref="B9:N9"/>
    <mergeCell ref="A80:B80"/>
    <mergeCell ref="A124:Q124"/>
    <mergeCell ref="A70:B70"/>
    <mergeCell ref="A84:B84"/>
    <mergeCell ref="A117:B117"/>
    <mergeCell ref="D117:H117"/>
    <mergeCell ref="A113:B113"/>
    <mergeCell ref="A136:Q136"/>
    <mergeCell ref="A141:B141"/>
    <mergeCell ref="D141:H141"/>
    <mergeCell ref="A133:Q133"/>
    <mergeCell ref="A135:B135"/>
    <mergeCell ref="D135:H135"/>
    <mergeCell ref="A153:Q153"/>
    <mergeCell ref="A155:B155"/>
    <mergeCell ref="D155:H155"/>
    <mergeCell ref="A142:Q142"/>
    <mergeCell ref="A146:B146"/>
    <mergeCell ref="D146:H146"/>
    <mergeCell ref="A156:Q156"/>
    <mergeCell ref="A158:B158"/>
    <mergeCell ref="D158:H158"/>
    <mergeCell ref="A147:Q147"/>
    <mergeCell ref="A152:B152"/>
    <mergeCell ref="D152:H152"/>
    <mergeCell ref="A159:Q159"/>
    <mergeCell ref="A164:B164"/>
    <mergeCell ref="D164:H164"/>
    <mergeCell ref="A58:Q58"/>
    <mergeCell ref="A60:B60"/>
    <mergeCell ref="D60:H60"/>
    <mergeCell ref="A118:Q118"/>
    <mergeCell ref="A120:B120"/>
    <mergeCell ref="D120:H120"/>
    <mergeCell ref="A107:Q107"/>
    <mergeCell ref="A109:B109"/>
    <mergeCell ref="D109:H109"/>
    <mergeCell ref="D113:H113"/>
    <mergeCell ref="A71:Q71"/>
    <mergeCell ref="A75:B75"/>
    <mergeCell ref="A106:B106"/>
    <mergeCell ref="D106:H106"/>
    <mergeCell ref="A93:Q93"/>
    <mergeCell ref="A99:Q99"/>
    <mergeCell ref="A98:B98"/>
    <mergeCell ref="A76:Q76"/>
    <mergeCell ref="A81:Q81"/>
    <mergeCell ref="A85:Q85"/>
    <mergeCell ref="A103:B103"/>
    <mergeCell ref="D103:H103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9"/>
  <sheetViews>
    <sheetView showGridLines="0" topLeftCell="A14" zoomScale="91" zoomScaleNormal="91" zoomScaleSheetLayoutView="48" workbookViewId="0">
      <selection activeCell="E23" sqref="E23"/>
    </sheetView>
  </sheetViews>
  <sheetFormatPr baseColWidth="10" defaultColWidth="9.140625" defaultRowHeight="12.75" x14ac:dyDescent="0.2"/>
  <cols>
    <col min="1" max="1" width="6.5703125" style="94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7" ht="9.75" customHeight="1" x14ac:dyDescent="0.2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7" ht="21.75" customHeight="1" x14ac:dyDescent="0.2">
      <c r="A4" s="285" t="s">
        <v>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17" ht="26.25" customHeight="1" x14ac:dyDescent="0.25">
      <c r="A5" s="285" t="s">
        <v>1034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14"/>
      <c r="Q5" s="14"/>
    </row>
    <row r="6" spans="1:17" ht="10.5" customHeight="1" x14ac:dyDescent="0.2">
      <c r="B6" s="144"/>
      <c r="C6" s="144"/>
      <c r="G6" s="144"/>
      <c r="H6" s="144"/>
      <c r="I6" s="144"/>
      <c r="K6" s="144"/>
      <c r="M6" s="144"/>
      <c r="N6" s="144"/>
    </row>
    <row r="7" spans="1:17" x14ac:dyDescent="0.2">
      <c r="A7" s="161"/>
      <c r="B7" s="289" t="s">
        <v>715</v>
      </c>
      <c r="C7" s="289"/>
      <c r="D7" s="289"/>
      <c r="E7" s="289"/>
      <c r="F7" s="289"/>
      <c r="G7" s="289"/>
      <c r="H7" s="289"/>
      <c r="I7" s="289"/>
      <c r="J7" s="289"/>
      <c r="K7" s="290"/>
      <c r="L7" s="291"/>
      <c r="M7" s="292"/>
      <c r="N7" s="289"/>
      <c r="O7" s="2"/>
    </row>
    <row r="8" spans="1:17" ht="14.25" customHeight="1" thickBot="1" x14ac:dyDescent="0.25">
      <c r="B8" s="144"/>
      <c r="C8" s="144"/>
      <c r="G8" s="144"/>
      <c r="H8" s="144"/>
      <c r="I8" s="144"/>
      <c r="K8" s="144"/>
      <c r="M8" s="144"/>
      <c r="N8" s="144"/>
    </row>
    <row r="9" spans="1:17" s="4" customFormat="1" ht="29.25" customHeight="1" thickBot="1" x14ac:dyDescent="0.25">
      <c r="A9" s="194" t="s">
        <v>8</v>
      </c>
      <c r="B9" s="145" t="s">
        <v>5</v>
      </c>
      <c r="C9" s="145" t="s">
        <v>17</v>
      </c>
      <c r="D9" s="145" t="s">
        <v>6</v>
      </c>
      <c r="E9" s="145" t="s">
        <v>299</v>
      </c>
      <c r="F9" s="145" t="s">
        <v>18</v>
      </c>
      <c r="G9" s="145" t="s">
        <v>12</v>
      </c>
      <c r="H9" s="145" t="s">
        <v>340</v>
      </c>
      <c r="I9" s="145" t="s">
        <v>341</v>
      </c>
      <c r="J9" s="145" t="s">
        <v>0</v>
      </c>
      <c r="K9" s="145" t="s">
        <v>1</v>
      </c>
      <c r="L9" s="145" t="s">
        <v>2</v>
      </c>
      <c r="M9" s="145" t="s">
        <v>342</v>
      </c>
      <c r="N9" s="145" t="s">
        <v>343</v>
      </c>
      <c r="O9" s="146" t="s">
        <v>10</v>
      </c>
    </row>
    <row r="10" spans="1:17" s="7" customFormat="1" ht="36.75" customHeight="1" x14ac:dyDescent="0.2">
      <c r="A10" s="293" t="s">
        <v>513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5"/>
    </row>
    <row r="11" spans="1:17" s="1" customFormat="1" ht="32.1" customHeight="1" x14ac:dyDescent="0.2">
      <c r="A11" s="147">
        <v>1</v>
      </c>
      <c r="B11" s="114" t="s">
        <v>862</v>
      </c>
      <c r="C11" s="122" t="s">
        <v>304</v>
      </c>
      <c r="D11" s="114" t="s">
        <v>711</v>
      </c>
      <c r="E11" s="149" t="s">
        <v>339</v>
      </c>
      <c r="F11" s="115" t="s">
        <v>301</v>
      </c>
      <c r="G11" s="135">
        <v>18000</v>
      </c>
      <c r="H11" s="135">
        <v>0</v>
      </c>
      <c r="I11" s="135">
        <f>+G11+H11</f>
        <v>18000</v>
      </c>
      <c r="J11" s="135">
        <v>0</v>
      </c>
      <c r="K11" s="135">
        <v>0</v>
      </c>
      <c r="L11" s="135">
        <v>0</v>
      </c>
      <c r="M11" s="135">
        <v>0</v>
      </c>
      <c r="N11" s="135">
        <f t="shared" ref="N11:N12" si="0">SUM(J11:M11)</f>
        <v>0</v>
      </c>
      <c r="O11" s="113">
        <f t="shared" ref="O11:O22" si="1">+I11-N11</f>
        <v>18000</v>
      </c>
    </row>
    <row r="12" spans="1:17" s="1" customFormat="1" ht="32.1" customHeight="1" x14ac:dyDescent="0.2">
      <c r="A12" s="147">
        <v>2</v>
      </c>
      <c r="B12" s="114" t="s">
        <v>863</v>
      </c>
      <c r="C12" s="114" t="s">
        <v>304</v>
      </c>
      <c r="D12" s="114" t="s">
        <v>346</v>
      </c>
      <c r="E12" s="149" t="s">
        <v>339</v>
      </c>
      <c r="F12" s="115" t="s">
        <v>301</v>
      </c>
      <c r="G12" s="135">
        <v>13000</v>
      </c>
      <c r="H12" s="135">
        <v>0</v>
      </c>
      <c r="I12" s="135">
        <f t="shared" ref="I12:I26" si="2">+G12+H12</f>
        <v>13000</v>
      </c>
      <c r="J12" s="135">
        <v>0</v>
      </c>
      <c r="K12" s="135">
        <v>0</v>
      </c>
      <c r="L12" s="135">
        <v>0</v>
      </c>
      <c r="M12" s="135">
        <v>0</v>
      </c>
      <c r="N12" s="135">
        <f t="shared" si="0"/>
        <v>0</v>
      </c>
      <c r="O12" s="113">
        <f t="shared" si="1"/>
        <v>13000</v>
      </c>
    </row>
    <row r="13" spans="1:17" s="16" customFormat="1" ht="32.1" customHeight="1" x14ac:dyDescent="0.2">
      <c r="A13" s="147">
        <v>3</v>
      </c>
      <c r="B13" s="155" t="s">
        <v>864</v>
      </c>
      <c r="C13" s="114" t="s">
        <v>304</v>
      </c>
      <c r="D13" s="114" t="s">
        <v>346</v>
      </c>
      <c r="E13" s="149" t="s">
        <v>339</v>
      </c>
      <c r="F13" s="115" t="s">
        <v>301</v>
      </c>
      <c r="G13" s="135">
        <v>13000</v>
      </c>
      <c r="H13" s="135">
        <v>0</v>
      </c>
      <c r="I13" s="135">
        <f t="shared" si="2"/>
        <v>13000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13">
        <f t="shared" si="1"/>
        <v>13000</v>
      </c>
    </row>
    <row r="14" spans="1:17" s="1" customFormat="1" ht="32.1" customHeight="1" x14ac:dyDescent="0.2">
      <c r="A14" s="147">
        <v>4</v>
      </c>
      <c r="B14" s="196" t="s">
        <v>1010</v>
      </c>
      <c r="C14" s="122" t="s">
        <v>304</v>
      </c>
      <c r="D14" s="122" t="s">
        <v>711</v>
      </c>
      <c r="E14" s="108" t="s">
        <v>339</v>
      </c>
      <c r="F14" s="115" t="s">
        <v>301</v>
      </c>
      <c r="G14" s="135">
        <v>10500</v>
      </c>
      <c r="H14" s="111">
        <v>0</v>
      </c>
      <c r="I14" s="135">
        <f t="shared" si="2"/>
        <v>10500</v>
      </c>
      <c r="J14" s="111">
        <v>0</v>
      </c>
      <c r="K14" s="111">
        <v>0</v>
      </c>
      <c r="L14" s="111">
        <v>0</v>
      </c>
      <c r="M14" s="111">
        <v>0</v>
      </c>
      <c r="N14" s="111">
        <f>SUM(J14:M14)</f>
        <v>0</v>
      </c>
      <c r="O14" s="113">
        <f t="shared" si="1"/>
        <v>10500</v>
      </c>
    </row>
    <row r="15" spans="1:17" s="1" customFormat="1" ht="32.1" customHeight="1" x14ac:dyDescent="0.2">
      <c r="A15" s="147">
        <v>5</v>
      </c>
      <c r="B15" s="114" t="s">
        <v>1039</v>
      </c>
      <c r="C15" s="114" t="s">
        <v>304</v>
      </c>
      <c r="D15" s="114" t="s">
        <v>711</v>
      </c>
      <c r="E15" s="149" t="s">
        <v>339</v>
      </c>
      <c r="F15" s="115" t="s">
        <v>301</v>
      </c>
      <c r="G15" s="135">
        <v>10500</v>
      </c>
      <c r="H15" s="135">
        <v>0</v>
      </c>
      <c r="I15" s="135">
        <f t="shared" si="2"/>
        <v>10500</v>
      </c>
      <c r="J15" s="135">
        <v>0</v>
      </c>
      <c r="K15" s="135">
        <v>0</v>
      </c>
      <c r="L15" s="135">
        <v>0</v>
      </c>
      <c r="M15" s="135">
        <v>0</v>
      </c>
      <c r="N15" s="135">
        <f t="shared" ref="N15:N16" si="3">SUM(J15:M15)</f>
        <v>0</v>
      </c>
      <c r="O15" s="113">
        <f t="shared" si="1"/>
        <v>10500</v>
      </c>
    </row>
    <row r="16" spans="1:17" s="16" customFormat="1" ht="32.1" customHeight="1" x14ac:dyDescent="0.2">
      <c r="A16" s="147">
        <v>6</v>
      </c>
      <c r="B16" s="114" t="s">
        <v>265</v>
      </c>
      <c r="C16" s="122" t="s">
        <v>304</v>
      </c>
      <c r="D16" s="114" t="s">
        <v>346</v>
      </c>
      <c r="E16" s="149" t="s">
        <v>339</v>
      </c>
      <c r="F16" s="115" t="s">
        <v>301</v>
      </c>
      <c r="G16" s="135">
        <v>14000</v>
      </c>
      <c r="H16" s="135">
        <v>0</v>
      </c>
      <c r="I16" s="135">
        <f t="shared" si="2"/>
        <v>14000</v>
      </c>
      <c r="J16" s="135">
        <v>0</v>
      </c>
      <c r="K16" s="135">
        <v>0</v>
      </c>
      <c r="L16" s="135">
        <v>0</v>
      </c>
      <c r="M16" s="135">
        <v>0</v>
      </c>
      <c r="N16" s="135">
        <f t="shared" si="3"/>
        <v>0</v>
      </c>
      <c r="O16" s="113">
        <f t="shared" si="1"/>
        <v>14000</v>
      </c>
    </row>
    <row r="17" spans="1:15" s="1" customFormat="1" ht="32.1" customHeight="1" x14ac:dyDescent="0.2">
      <c r="A17" s="147">
        <v>7</v>
      </c>
      <c r="B17" s="114" t="s">
        <v>609</v>
      </c>
      <c r="C17" s="122" t="s">
        <v>304</v>
      </c>
      <c r="D17" s="114" t="s">
        <v>711</v>
      </c>
      <c r="E17" s="149" t="s">
        <v>339</v>
      </c>
      <c r="F17" s="115" t="s">
        <v>301</v>
      </c>
      <c r="G17" s="135">
        <v>13000</v>
      </c>
      <c r="H17" s="135">
        <v>0</v>
      </c>
      <c r="I17" s="135">
        <f t="shared" si="2"/>
        <v>13000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13">
        <f t="shared" si="1"/>
        <v>13000</v>
      </c>
    </row>
    <row r="18" spans="1:15" s="1" customFormat="1" ht="32.1" customHeight="1" x14ac:dyDescent="0.2">
      <c r="A18" s="147">
        <v>8</v>
      </c>
      <c r="B18" s="114" t="s">
        <v>594</v>
      </c>
      <c r="C18" s="122" t="s">
        <v>304</v>
      </c>
      <c r="D18" s="114" t="s">
        <v>346</v>
      </c>
      <c r="E18" s="149" t="s">
        <v>339</v>
      </c>
      <c r="F18" s="115" t="s">
        <v>301</v>
      </c>
      <c r="G18" s="135">
        <v>10500</v>
      </c>
      <c r="H18" s="135">
        <v>0</v>
      </c>
      <c r="I18" s="135">
        <f t="shared" si="2"/>
        <v>10500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13">
        <f t="shared" si="1"/>
        <v>10500</v>
      </c>
    </row>
    <row r="19" spans="1:15" s="1" customFormat="1" ht="32.1" customHeight="1" x14ac:dyDescent="0.2">
      <c r="A19" s="147">
        <v>9</v>
      </c>
      <c r="B19" s="114" t="s">
        <v>461</v>
      </c>
      <c r="C19" s="122" t="s">
        <v>304</v>
      </c>
      <c r="D19" s="114" t="s">
        <v>346</v>
      </c>
      <c r="E19" s="149" t="s">
        <v>339</v>
      </c>
      <c r="F19" s="115" t="s">
        <v>301</v>
      </c>
      <c r="G19" s="135">
        <v>12500</v>
      </c>
      <c r="H19" s="135">
        <v>0</v>
      </c>
      <c r="I19" s="135">
        <f t="shared" si="2"/>
        <v>12500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13">
        <f t="shared" si="1"/>
        <v>12500</v>
      </c>
    </row>
    <row r="20" spans="1:15" s="1" customFormat="1" ht="32.1" customHeight="1" x14ac:dyDescent="0.2">
      <c r="A20" s="147">
        <v>10</v>
      </c>
      <c r="B20" s="114" t="s">
        <v>270</v>
      </c>
      <c r="C20" s="114" t="s">
        <v>304</v>
      </c>
      <c r="D20" s="114" t="s">
        <v>664</v>
      </c>
      <c r="E20" s="149" t="s">
        <v>339</v>
      </c>
      <c r="F20" s="115" t="s">
        <v>301</v>
      </c>
      <c r="G20" s="135">
        <v>40000</v>
      </c>
      <c r="H20" s="135">
        <v>0</v>
      </c>
      <c r="I20" s="135">
        <f t="shared" si="2"/>
        <v>40000</v>
      </c>
      <c r="J20" s="135">
        <v>0</v>
      </c>
      <c r="K20" s="135">
        <v>797.25</v>
      </c>
      <c r="L20" s="135">
        <v>0</v>
      </c>
      <c r="M20" s="135">
        <v>0</v>
      </c>
      <c r="N20" s="135">
        <f t="shared" ref="N20:N21" si="4">SUM(J20:M20)</f>
        <v>797.25</v>
      </c>
      <c r="O20" s="113">
        <f t="shared" si="1"/>
        <v>39202.75</v>
      </c>
    </row>
    <row r="21" spans="1:15" s="1" customFormat="1" ht="32.1" customHeight="1" x14ac:dyDescent="0.2">
      <c r="A21" s="147">
        <v>11</v>
      </c>
      <c r="B21" s="196" t="s">
        <v>271</v>
      </c>
      <c r="C21" s="122" t="s">
        <v>304</v>
      </c>
      <c r="D21" s="122" t="s">
        <v>346</v>
      </c>
      <c r="E21" s="108" t="s">
        <v>339</v>
      </c>
      <c r="F21" s="115" t="s">
        <v>301</v>
      </c>
      <c r="G21" s="135">
        <v>10500</v>
      </c>
      <c r="H21" s="111">
        <v>0</v>
      </c>
      <c r="I21" s="135">
        <f t="shared" si="2"/>
        <v>10500</v>
      </c>
      <c r="J21" s="111">
        <v>0</v>
      </c>
      <c r="K21" s="111">
        <v>0</v>
      </c>
      <c r="L21" s="111">
        <v>0</v>
      </c>
      <c r="M21" s="111">
        <v>0</v>
      </c>
      <c r="N21" s="111">
        <f t="shared" si="4"/>
        <v>0</v>
      </c>
      <c r="O21" s="113">
        <f t="shared" si="1"/>
        <v>10500</v>
      </c>
    </row>
    <row r="22" spans="1:15" s="1" customFormat="1" ht="32.1" customHeight="1" x14ac:dyDescent="0.2">
      <c r="A22" s="147">
        <v>12</v>
      </c>
      <c r="B22" s="114" t="s">
        <v>273</v>
      </c>
      <c r="C22" s="122" t="s">
        <v>304</v>
      </c>
      <c r="D22" s="114" t="s">
        <v>346</v>
      </c>
      <c r="E22" s="149" t="s">
        <v>339</v>
      </c>
      <c r="F22" s="115" t="s">
        <v>301</v>
      </c>
      <c r="G22" s="135">
        <v>8500</v>
      </c>
      <c r="H22" s="135">
        <v>0</v>
      </c>
      <c r="I22" s="135">
        <f t="shared" si="2"/>
        <v>8500</v>
      </c>
      <c r="J22" s="135">
        <v>0</v>
      </c>
      <c r="K22" s="135">
        <v>0</v>
      </c>
      <c r="L22" s="135">
        <v>0</v>
      </c>
      <c r="M22" s="135">
        <v>0</v>
      </c>
      <c r="N22" s="135">
        <f t="shared" ref="N22" si="5">SUM(J22:M22)</f>
        <v>0</v>
      </c>
      <c r="O22" s="113">
        <f t="shared" si="1"/>
        <v>8500</v>
      </c>
    </row>
    <row r="23" spans="1:15" s="1" customFormat="1" ht="32.1" customHeight="1" x14ac:dyDescent="0.2">
      <c r="A23" s="147">
        <v>13</v>
      </c>
      <c r="B23" s="114" t="s">
        <v>865</v>
      </c>
      <c r="C23" s="122" t="s">
        <v>304</v>
      </c>
      <c r="D23" s="114" t="s">
        <v>346</v>
      </c>
      <c r="E23" s="149" t="s">
        <v>339</v>
      </c>
      <c r="F23" s="115" t="s">
        <v>19</v>
      </c>
      <c r="G23" s="135">
        <v>10500</v>
      </c>
      <c r="H23" s="135">
        <v>0</v>
      </c>
      <c r="I23" s="135">
        <f t="shared" si="2"/>
        <v>10500</v>
      </c>
      <c r="J23" s="135">
        <v>0</v>
      </c>
      <c r="K23" s="135">
        <v>0</v>
      </c>
      <c r="L23" s="135">
        <v>0</v>
      </c>
      <c r="M23" s="135">
        <v>0</v>
      </c>
      <c r="N23" s="135">
        <f t="shared" ref="N23:N26" si="6">SUM(J23:M23)</f>
        <v>0</v>
      </c>
      <c r="O23" s="113">
        <f t="shared" ref="O23:O26" si="7">+I23-N23</f>
        <v>10500</v>
      </c>
    </row>
    <row r="24" spans="1:15" s="1" customFormat="1" ht="32.1" customHeight="1" x14ac:dyDescent="0.2">
      <c r="A24" s="147">
        <v>14</v>
      </c>
      <c r="B24" s="114" t="s">
        <v>611</v>
      </c>
      <c r="C24" s="122" t="s">
        <v>304</v>
      </c>
      <c r="D24" s="114" t="s">
        <v>346</v>
      </c>
      <c r="E24" s="149" t="s">
        <v>339</v>
      </c>
      <c r="F24" s="115" t="s">
        <v>301</v>
      </c>
      <c r="G24" s="135">
        <v>12000</v>
      </c>
      <c r="H24" s="135">
        <v>0</v>
      </c>
      <c r="I24" s="135">
        <f t="shared" si="2"/>
        <v>12000</v>
      </c>
      <c r="J24" s="135">
        <v>0</v>
      </c>
      <c r="K24" s="135">
        <v>0</v>
      </c>
      <c r="L24" s="135">
        <v>0</v>
      </c>
      <c r="M24" s="135">
        <v>0</v>
      </c>
      <c r="N24" s="135">
        <f t="shared" si="6"/>
        <v>0</v>
      </c>
      <c r="O24" s="113">
        <f t="shared" si="7"/>
        <v>12000</v>
      </c>
    </row>
    <row r="25" spans="1:15" s="1" customFormat="1" ht="32.1" customHeight="1" x14ac:dyDescent="0.2">
      <c r="A25" s="147">
        <v>15</v>
      </c>
      <c r="B25" s="114" t="s">
        <v>260</v>
      </c>
      <c r="C25" s="122" t="s">
        <v>304</v>
      </c>
      <c r="D25" s="114" t="s">
        <v>346</v>
      </c>
      <c r="E25" s="149" t="s">
        <v>339</v>
      </c>
      <c r="F25" s="115" t="s">
        <v>301</v>
      </c>
      <c r="G25" s="135">
        <v>12000</v>
      </c>
      <c r="H25" s="135">
        <v>0</v>
      </c>
      <c r="I25" s="135">
        <f t="shared" si="2"/>
        <v>12000</v>
      </c>
      <c r="J25" s="135">
        <v>0</v>
      </c>
      <c r="K25" s="135">
        <v>0</v>
      </c>
      <c r="L25" s="135">
        <v>0</v>
      </c>
      <c r="M25" s="135">
        <v>0</v>
      </c>
      <c r="N25" s="135">
        <f t="shared" si="6"/>
        <v>0</v>
      </c>
      <c r="O25" s="113">
        <f t="shared" si="7"/>
        <v>12000</v>
      </c>
    </row>
    <row r="26" spans="1:15" s="1" customFormat="1" ht="32.1" customHeight="1" x14ac:dyDescent="0.2">
      <c r="A26" s="147">
        <v>16</v>
      </c>
      <c r="B26" s="114" t="s">
        <v>352</v>
      </c>
      <c r="C26" s="122" t="s">
        <v>304</v>
      </c>
      <c r="D26" s="114" t="s">
        <v>346</v>
      </c>
      <c r="E26" s="149" t="s">
        <v>339</v>
      </c>
      <c r="F26" s="115" t="s">
        <v>301</v>
      </c>
      <c r="G26" s="135">
        <v>8500</v>
      </c>
      <c r="H26" s="135">
        <v>0</v>
      </c>
      <c r="I26" s="135">
        <f t="shared" si="2"/>
        <v>8500</v>
      </c>
      <c r="J26" s="135">
        <v>0</v>
      </c>
      <c r="K26" s="135">
        <v>0</v>
      </c>
      <c r="L26" s="135">
        <v>0</v>
      </c>
      <c r="M26" s="135">
        <v>0</v>
      </c>
      <c r="N26" s="135">
        <f t="shared" si="6"/>
        <v>0</v>
      </c>
      <c r="O26" s="113">
        <f t="shared" si="7"/>
        <v>8500</v>
      </c>
    </row>
    <row r="27" spans="1:15" s="1" customFormat="1" ht="32.1" customHeight="1" x14ac:dyDescent="0.2">
      <c r="A27" s="147">
        <v>17</v>
      </c>
      <c r="B27" s="114" t="s">
        <v>1060</v>
      </c>
      <c r="C27" s="122" t="s">
        <v>304</v>
      </c>
      <c r="D27" s="114" t="s">
        <v>711</v>
      </c>
      <c r="E27" s="149" t="s">
        <v>339</v>
      </c>
      <c r="F27" s="115" t="s">
        <v>301</v>
      </c>
      <c r="G27" s="135">
        <v>13000</v>
      </c>
      <c r="H27" s="135">
        <v>1</v>
      </c>
      <c r="I27" s="135">
        <f t="shared" ref="I27:I29" si="8">+G27+H27</f>
        <v>13001</v>
      </c>
      <c r="J27" s="135">
        <v>0</v>
      </c>
      <c r="K27" s="135">
        <v>0</v>
      </c>
      <c r="L27" s="135">
        <v>0</v>
      </c>
      <c r="M27" s="135">
        <v>0</v>
      </c>
      <c r="N27" s="135">
        <f t="shared" ref="N27:N29" si="9">SUM(J27:M27)</f>
        <v>0</v>
      </c>
      <c r="O27" s="113">
        <f t="shared" ref="O27:O29" si="10">+I27-N27</f>
        <v>13001</v>
      </c>
    </row>
    <row r="28" spans="1:15" s="1" customFormat="1" ht="32.1" customHeight="1" x14ac:dyDescent="0.2">
      <c r="A28" s="147">
        <v>18</v>
      </c>
      <c r="B28" s="114" t="s">
        <v>1061</v>
      </c>
      <c r="C28" s="122" t="s">
        <v>304</v>
      </c>
      <c r="D28" s="114" t="s">
        <v>711</v>
      </c>
      <c r="E28" s="149" t="s">
        <v>339</v>
      </c>
      <c r="F28" s="115" t="s">
        <v>301</v>
      </c>
      <c r="G28" s="135">
        <v>13000</v>
      </c>
      <c r="H28" s="135">
        <v>2</v>
      </c>
      <c r="I28" s="135">
        <f t="shared" si="8"/>
        <v>13002</v>
      </c>
      <c r="J28" s="135">
        <v>0</v>
      </c>
      <c r="K28" s="135">
        <v>0</v>
      </c>
      <c r="L28" s="135">
        <v>0</v>
      </c>
      <c r="M28" s="135">
        <v>0</v>
      </c>
      <c r="N28" s="135">
        <f t="shared" si="9"/>
        <v>0</v>
      </c>
      <c r="O28" s="113">
        <f t="shared" si="10"/>
        <v>13002</v>
      </c>
    </row>
    <row r="29" spans="1:15" s="1" customFormat="1" ht="32.1" customHeight="1" x14ac:dyDescent="0.2">
      <c r="A29" s="147">
        <v>19</v>
      </c>
      <c r="B29" s="114" t="s">
        <v>1062</v>
      </c>
      <c r="C29" s="122" t="s">
        <v>304</v>
      </c>
      <c r="D29" s="114" t="s">
        <v>711</v>
      </c>
      <c r="E29" s="149" t="s">
        <v>339</v>
      </c>
      <c r="F29" s="115" t="s">
        <v>301</v>
      </c>
      <c r="G29" s="135">
        <v>13000</v>
      </c>
      <c r="H29" s="135">
        <v>3</v>
      </c>
      <c r="I29" s="135">
        <f t="shared" si="8"/>
        <v>13003</v>
      </c>
      <c r="J29" s="135">
        <v>0</v>
      </c>
      <c r="K29" s="135">
        <v>0</v>
      </c>
      <c r="L29" s="135">
        <v>0</v>
      </c>
      <c r="M29" s="135">
        <v>0</v>
      </c>
      <c r="N29" s="135">
        <f t="shared" si="9"/>
        <v>0</v>
      </c>
      <c r="O29" s="113">
        <f t="shared" si="10"/>
        <v>13003</v>
      </c>
    </row>
    <row r="30" spans="1:15" s="7" customFormat="1" ht="36.75" customHeight="1" x14ac:dyDescent="0.2">
      <c r="A30" s="302" t="s">
        <v>483</v>
      </c>
      <c r="B30" s="304"/>
      <c r="C30" s="116">
        <v>15</v>
      </c>
      <c r="D30" s="151"/>
      <c r="E30" s="152"/>
      <c r="F30" s="153"/>
      <c r="G30" s="154">
        <f t="shared" ref="G30:O30" si="11">SUM(G11:G29)</f>
        <v>256000</v>
      </c>
      <c r="H30" s="154">
        <f t="shared" si="11"/>
        <v>6</v>
      </c>
      <c r="I30" s="154">
        <f t="shared" si="11"/>
        <v>256006</v>
      </c>
      <c r="J30" s="154">
        <f t="shared" si="11"/>
        <v>0</v>
      </c>
      <c r="K30" s="154">
        <f t="shared" si="11"/>
        <v>797.25</v>
      </c>
      <c r="L30" s="154">
        <f t="shared" si="11"/>
        <v>0</v>
      </c>
      <c r="M30" s="154">
        <f t="shared" si="11"/>
        <v>0</v>
      </c>
      <c r="N30" s="154">
        <f t="shared" si="11"/>
        <v>797.25</v>
      </c>
      <c r="O30" s="154">
        <f t="shared" si="11"/>
        <v>255208.75</v>
      </c>
    </row>
    <row r="31" spans="1:15" s="7" customFormat="1" ht="36.75" customHeight="1" x14ac:dyDescent="0.2">
      <c r="A31" s="293" t="s">
        <v>511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5"/>
    </row>
    <row r="32" spans="1:15" s="1" customFormat="1" ht="32.1" customHeight="1" x14ac:dyDescent="0.2">
      <c r="A32" s="147">
        <v>20</v>
      </c>
      <c r="B32" s="114" t="s">
        <v>712</v>
      </c>
      <c r="C32" s="114" t="s">
        <v>306</v>
      </c>
      <c r="D32" s="114" t="s">
        <v>711</v>
      </c>
      <c r="E32" s="149" t="s">
        <v>339</v>
      </c>
      <c r="F32" s="115" t="s">
        <v>301</v>
      </c>
      <c r="G32" s="135">
        <v>13000</v>
      </c>
      <c r="H32" s="135">
        <v>0</v>
      </c>
      <c r="I32" s="135">
        <f t="shared" ref="I32:I44" si="12">SUM(G32:H32)</f>
        <v>13000</v>
      </c>
      <c r="J32" s="135">
        <v>0</v>
      </c>
      <c r="K32" s="135">
        <v>0</v>
      </c>
      <c r="L32" s="135">
        <v>0</v>
      </c>
      <c r="M32" s="135">
        <v>0</v>
      </c>
      <c r="N32" s="135">
        <f t="shared" ref="N32" si="13">SUM(J32:M32)</f>
        <v>0</v>
      </c>
      <c r="O32" s="113">
        <f t="shared" ref="O32" si="14">+I32-N32</f>
        <v>13000</v>
      </c>
    </row>
    <row r="33" spans="1:15" s="1" customFormat="1" ht="32.1" customHeight="1" x14ac:dyDescent="0.2">
      <c r="A33" s="147">
        <v>21</v>
      </c>
      <c r="B33" s="114" t="s">
        <v>866</v>
      </c>
      <c r="C33" s="114" t="s">
        <v>306</v>
      </c>
      <c r="D33" s="114" t="s">
        <v>346</v>
      </c>
      <c r="E33" s="149" t="s">
        <v>339</v>
      </c>
      <c r="F33" s="115" t="s">
        <v>301</v>
      </c>
      <c r="G33" s="135">
        <v>13000</v>
      </c>
      <c r="H33" s="135">
        <v>0</v>
      </c>
      <c r="I33" s="135">
        <f t="shared" si="12"/>
        <v>13000</v>
      </c>
      <c r="J33" s="135">
        <v>0</v>
      </c>
      <c r="K33" s="135">
        <v>0</v>
      </c>
      <c r="L33" s="135">
        <v>0</v>
      </c>
      <c r="M33" s="135">
        <v>0</v>
      </c>
      <c r="N33" s="135">
        <f t="shared" ref="N33:N37" si="15">SUM(J33:M33)</f>
        <v>0</v>
      </c>
      <c r="O33" s="113">
        <f t="shared" ref="O33:O37" si="16">+I33-N33</f>
        <v>13000</v>
      </c>
    </row>
    <row r="34" spans="1:15" s="1" customFormat="1" ht="32.1" customHeight="1" x14ac:dyDescent="0.2">
      <c r="A34" s="147">
        <v>22</v>
      </c>
      <c r="B34" s="122" t="s">
        <v>1011</v>
      </c>
      <c r="C34" s="122" t="s">
        <v>306</v>
      </c>
      <c r="D34" s="122" t="s">
        <v>711</v>
      </c>
      <c r="E34" s="108" t="s">
        <v>339</v>
      </c>
      <c r="F34" s="108" t="s">
        <v>301</v>
      </c>
      <c r="G34" s="135">
        <v>13000</v>
      </c>
      <c r="H34" s="135">
        <v>0</v>
      </c>
      <c r="I34" s="135">
        <f t="shared" si="12"/>
        <v>13000</v>
      </c>
      <c r="J34" s="135">
        <v>0</v>
      </c>
      <c r="K34" s="135">
        <v>0</v>
      </c>
      <c r="L34" s="135">
        <v>0</v>
      </c>
      <c r="M34" s="135">
        <v>0</v>
      </c>
      <c r="N34" s="135">
        <f t="shared" ref="N34" si="17">SUM(J34:M34)</f>
        <v>0</v>
      </c>
      <c r="O34" s="113">
        <f t="shared" ref="O34" si="18">+I34-N34</f>
        <v>13000</v>
      </c>
    </row>
    <row r="35" spans="1:15" s="1" customFormat="1" ht="32.1" customHeight="1" x14ac:dyDescent="0.2">
      <c r="A35" s="147">
        <v>23</v>
      </c>
      <c r="B35" s="122" t="s">
        <v>1028</v>
      </c>
      <c r="C35" s="122" t="s">
        <v>306</v>
      </c>
      <c r="D35" s="122" t="s">
        <v>711</v>
      </c>
      <c r="E35" s="108" t="s">
        <v>339</v>
      </c>
      <c r="F35" s="108" t="s">
        <v>301</v>
      </c>
      <c r="G35" s="135">
        <v>10500</v>
      </c>
      <c r="H35" s="135">
        <v>0</v>
      </c>
      <c r="I35" s="135">
        <f t="shared" si="12"/>
        <v>10500</v>
      </c>
      <c r="J35" s="135">
        <v>0</v>
      </c>
      <c r="K35" s="135">
        <v>0</v>
      </c>
      <c r="L35" s="135">
        <v>0</v>
      </c>
      <c r="M35" s="135">
        <v>0</v>
      </c>
      <c r="N35" s="135">
        <f t="shared" ref="N35:N36" si="19">SUM(J35:M35)</f>
        <v>0</v>
      </c>
      <c r="O35" s="113">
        <f t="shared" ref="O35:O36" si="20">+I35-N35</f>
        <v>10500</v>
      </c>
    </row>
    <row r="36" spans="1:15" s="1" customFormat="1" ht="32.1" customHeight="1" x14ac:dyDescent="0.2">
      <c r="A36" s="147">
        <v>24</v>
      </c>
      <c r="B36" s="114" t="s">
        <v>1027</v>
      </c>
      <c r="C36" s="122" t="s">
        <v>306</v>
      </c>
      <c r="D36" s="114" t="s">
        <v>711</v>
      </c>
      <c r="E36" s="149" t="s">
        <v>339</v>
      </c>
      <c r="F36" s="115" t="s">
        <v>301</v>
      </c>
      <c r="G36" s="135">
        <v>8500</v>
      </c>
      <c r="H36" s="135">
        <v>0</v>
      </c>
      <c r="I36" s="135">
        <f t="shared" si="12"/>
        <v>8500</v>
      </c>
      <c r="J36" s="135">
        <v>0</v>
      </c>
      <c r="K36" s="135">
        <v>0</v>
      </c>
      <c r="L36" s="135">
        <v>0</v>
      </c>
      <c r="M36" s="135">
        <v>0</v>
      </c>
      <c r="N36" s="135">
        <f t="shared" si="19"/>
        <v>0</v>
      </c>
      <c r="O36" s="113">
        <f t="shared" si="20"/>
        <v>8500</v>
      </c>
    </row>
    <row r="37" spans="1:15" s="1" customFormat="1" ht="32.1" customHeight="1" x14ac:dyDescent="0.2">
      <c r="A37" s="147">
        <v>25</v>
      </c>
      <c r="B37" s="122" t="s">
        <v>428</v>
      </c>
      <c r="C37" s="122" t="s">
        <v>306</v>
      </c>
      <c r="D37" s="122" t="s">
        <v>346</v>
      </c>
      <c r="E37" s="149" t="s">
        <v>339</v>
      </c>
      <c r="F37" s="108" t="s">
        <v>301</v>
      </c>
      <c r="G37" s="111">
        <v>8500</v>
      </c>
      <c r="H37" s="135">
        <v>0</v>
      </c>
      <c r="I37" s="135">
        <f t="shared" si="12"/>
        <v>8500</v>
      </c>
      <c r="J37" s="111">
        <v>0</v>
      </c>
      <c r="K37" s="111">
        <v>0</v>
      </c>
      <c r="L37" s="111">
        <v>0</v>
      </c>
      <c r="M37" s="111">
        <v>0</v>
      </c>
      <c r="N37" s="111">
        <f t="shared" si="15"/>
        <v>0</v>
      </c>
      <c r="O37" s="113">
        <f t="shared" si="16"/>
        <v>8500</v>
      </c>
    </row>
    <row r="38" spans="1:15" s="1" customFormat="1" ht="32.1" customHeight="1" x14ac:dyDescent="0.2">
      <c r="A38" s="147">
        <v>26</v>
      </c>
      <c r="B38" s="122" t="s">
        <v>264</v>
      </c>
      <c r="C38" s="122" t="s">
        <v>306</v>
      </c>
      <c r="D38" s="122" t="s">
        <v>346</v>
      </c>
      <c r="E38" s="108" t="s">
        <v>339</v>
      </c>
      <c r="F38" s="149" t="s">
        <v>301</v>
      </c>
      <c r="G38" s="150">
        <v>10500</v>
      </c>
      <c r="H38" s="135">
        <v>0</v>
      </c>
      <c r="I38" s="135">
        <f t="shared" si="12"/>
        <v>10500</v>
      </c>
      <c r="J38" s="111">
        <v>0</v>
      </c>
      <c r="K38" s="111">
        <v>0</v>
      </c>
      <c r="L38" s="111">
        <v>0</v>
      </c>
      <c r="M38" s="111">
        <v>0</v>
      </c>
      <c r="N38" s="111">
        <f>SUM(J38:M38)</f>
        <v>0</v>
      </c>
      <c r="O38" s="113">
        <f>+I38-N38</f>
        <v>10500</v>
      </c>
    </row>
    <row r="39" spans="1:15" s="1" customFormat="1" ht="32.1" customHeight="1" x14ac:dyDescent="0.2">
      <c r="A39" s="147">
        <v>27</v>
      </c>
      <c r="B39" s="122" t="s">
        <v>266</v>
      </c>
      <c r="C39" s="122" t="s">
        <v>306</v>
      </c>
      <c r="D39" s="122" t="s">
        <v>346</v>
      </c>
      <c r="E39" s="108" t="s">
        <v>339</v>
      </c>
      <c r="F39" s="108" t="s">
        <v>301</v>
      </c>
      <c r="G39" s="111">
        <v>8500</v>
      </c>
      <c r="H39" s="135">
        <v>0</v>
      </c>
      <c r="I39" s="135">
        <f t="shared" si="12"/>
        <v>8500</v>
      </c>
      <c r="J39" s="111">
        <v>0</v>
      </c>
      <c r="K39" s="111">
        <v>0</v>
      </c>
      <c r="L39" s="111">
        <v>0</v>
      </c>
      <c r="M39" s="111">
        <v>0</v>
      </c>
      <c r="N39" s="111">
        <f>SUM(J39:M39)</f>
        <v>0</v>
      </c>
      <c r="O39" s="113">
        <f>+I39-N39</f>
        <v>8500</v>
      </c>
    </row>
    <row r="40" spans="1:15" s="1" customFormat="1" ht="32.1" customHeight="1" x14ac:dyDescent="0.2">
      <c r="A40" s="147">
        <v>28</v>
      </c>
      <c r="B40" s="122" t="s">
        <v>261</v>
      </c>
      <c r="C40" s="122" t="s">
        <v>306</v>
      </c>
      <c r="D40" s="122" t="s">
        <v>346</v>
      </c>
      <c r="E40" s="108" t="s">
        <v>339</v>
      </c>
      <c r="F40" s="115" t="s">
        <v>19</v>
      </c>
      <c r="G40" s="135">
        <v>14000</v>
      </c>
      <c r="H40" s="135">
        <v>0</v>
      </c>
      <c r="I40" s="135">
        <f t="shared" si="12"/>
        <v>14000</v>
      </c>
      <c r="J40" s="135">
        <v>0</v>
      </c>
      <c r="K40" s="135">
        <v>0</v>
      </c>
      <c r="L40" s="135">
        <v>0</v>
      </c>
      <c r="M40" s="135">
        <v>0</v>
      </c>
      <c r="N40" s="135">
        <f t="shared" ref="N40" si="21">SUM(J40:M40)</f>
        <v>0</v>
      </c>
      <c r="O40" s="113">
        <f t="shared" ref="O40" si="22">+I40-N40</f>
        <v>14000</v>
      </c>
    </row>
    <row r="41" spans="1:15" s="1" customFormat="1" ht="32.1" customHeight="1" x14ac:dyDescent="0.2">
      <c r="A41" s="147">
        <v>29</v>
      </c>
      <c r="B41" s="122" t="s">
        <v>608</v>
      </c>
      <c r="C41" s="122" t="s">
        <v>306</v>
      </c>
      <c r="D41" s="122" t="s">
        <v>346</v>
      </c>
      <c r="E41" s="108" t="s">
        <v>339</v>
      </c>
      <c r="F41" s="115" t="s">
        <v>301</v>
      </c>
      <c r="G41" s="135">
        <v>8500</v>
      </c>
      <c r="H41" s="135">
        <v>0</v>
      </c>
      <c r="I41" s="135">
        <f t="shared" si="12"/>
        <v>8500</v>
      </c>
      <c r="J41" s="135">
        <v>0</v>
      </c>
      <c r="K41" s="135">
        <v>0</v>
      </c>
      <c r="L41" s="135">
        <v>0</v>
      </c>
      <c r="M41" s="135">
        <v>0</v>
      </c>
      <c r="N41" s="135">
        <f t="shared" ref="N41:N43" si="23">SUM(J41:M41)</f>
        <v>0</v>
      </c>
      <c r="O41" s="113">
        <f t="shared" ref="O41:O43" si="24">+I41-N41</f>
        <v>8500</v>
      </c>
    </row>
    <row r="42" spans="1:15" s="1" customFormat="1" ht="32.1" customHeight="1" x14ac:dyDescent="0.2">
      <c r="A42" s="147">
        <v>30</v>
      </c>
      <c r="B42" s="122" t="s">
        <v>269</v>
      </c>
      <c r="C42" s="122" t="s">
        <v>306</v>
      </c>
      <c r="D42" s="122" t="s">
        <v>664</v>
      </c>
      <c r="E42" s="108" t="s">
        <v>339</v>
      </c>
      <c r="F42" s="115" t="s">
        <v>301</v>
      </c>
      <c r="G42" s="135">
        <v>30000</v>
      </c>
      <c r="H42" s="135">
        <v>0</v>
      </c>
      <c r="I42" s="135">
        <f t="shared" si="12"/>
        <v>30000</v>
      </c>
      <c r="J42" s="135">
        <v>0</v>
      </c>
      <c r="K42" s="135">
        <v>0</v>
      </c>
      <c r="L42" s="135">
        <v>0</v>
      </c>
      <c r="M42" s="135">
        <v>0</v>
      </c>
      <c r="N42" s="135">
        <f t="shared" si="23"/>
        <v>0</v>
      </c>
      <c r="O42" s="113">
        <f t="shared" si="24"/>
        <v>30000</v>
      </c>
    </row>
    <row r="43" spans="1:15" s="1" customFormat="1" ht="32.1" customHeight="1" x14ac:dyDescent="0.2">
      <c r="A43" s="147">
        <v>31</v>
      </c>
      <c r="B43" s="122" t="s">
        <v>263</v>
      </c>
      <c r="C43" s="122" t="s">
        <v>306</v>
      </c>
      <c r="D43" s="122" t="s">
        <v>346</v>
      </c>
      <c r="E43" s="108" t="s">
        <v>339</v>
      </c>
      <c r="F43" s="115" t="s">
        <v>301</v>
      </c>
      <c r="G43" s="111">
        <v>12000</v>
      </c>
      <c r="H43" s="135">
        <v>0</v>
      </c>
      <c r="I43" s="135">
        <f t="shared" si="12"/>
        <v>12000</v>
      </c>
      <c r="J43" s="135">
        <v>0</v>
      </c>
      <c r="K43" s="135">
        <v>0</v>
      </c>
      <c r="L43" s="135">
        <v>0</v>
      </c>
      <c r="M43" s="135">
        <v>0</v>
      </c>
      <c r="N43" s="135">
        <f t="shared" si="23"/>
        <v>0</v>
      </c>
      <c r="O43" s="113">
        <f t="shared" si="24"/>
        <v>12000</v>
      </c>
    </row>
    <row r="44" spans="1:15" s="1" customFormat="1" ht="32.1" customHeight="1" x14ac:dyDescent="0.2">
      <c r="A44" s="147">
        <v>32</v>
      </c>
      <c r="B44" s="122" t="s">
        <v>427</v>
      </c>
      <c r="C44" s="99" t="s">
        <v>306</v>
      </c>
      <c r="D44" s="122" t="s">
        <v>346</v>
      </c>
      <c r="E44" s="108" t="s">
        <v>339</v>
      </c>
      <c r="F44" s="115" t="s">
        <v>301</v>
      </c>
      <c r="G44" s="135">
        <v>12000</v>
      </c>
      <c r="H44" s="135">
        <v>0</v>
      </c>
      <c r="I44" s="135">
        <f t="shared" si="12"/>
        <v>12000</v>
      </c>
      <c r="J44" s="135">
        <v>0</v>
      </c>
      <c r="K44" s="135">
        <v>0</v>
      </c>
      <c r="L44" s="135">
        <v>0</v>
      </c>
      <c r="M44" s="135">
        <v>0</v>
      </c>
      <c r="N44" s="135">
        <f>SUM(J44:M44)</f>
        <v>0</v>
      </c>
      <c r="O44" s="136">
        <f>+I44-N44</f>
        <v>12000</v>
      </c>
    </row>
    <row r="45" spans="1:15" s="7" customFormat="1" ht="36.75" customHeight="1" x14ac:dyDescent="0.2">
      <c r="A45" s="302" t="s">
        <v>483</v>
      </c>
      <c r="B45" s="304"/>
      <c r="C45" s="116">
        <v>13</v>
      </c>
      <c r="D45" s="151"/>
      <c r="E45" s="152"/>
      <c r="F45" s="153"/>
      <c r="G45" s="154">
        <f t="shared" ref="G45:O45" si="25">SUM(G32:G44)</f>
        <v>162000</v>
      </c>
      <c r="H45" s="154">
        <f t="shared" si="25"/>
        <v>0</v>
      </c>
      <c r="I45" s="154">
        <f t="shared" si="25"/>
        <v>162000</v>
      </c>
      <c r="J45" s="154">
        <f t="shared" si="25"/>
        <v>0</v>
      </c>
      <c r="K45" s="154">
        <f t="shared" si="25"/>
        <v>0</v>
      </c>
      <c r="L45" s="154">
        <f t="shared" si="25"/>
        <v>0</v>
      </c>
      <c r="M45" s="154">
        <f t="shared" si="25"/>
        <v>0</v>
      </c>
      <c r="N45" s="154">
        <f t="shared" si="25"/>
        <v>0</v>
      </c>
      <c r="O45" s="154">
        <f t="shared" si="25"/>
        <v>162000</v>
      </c>
    </row>
    <row r="46" spans="1:15" s="7" customFormat="1" ht="36.75" customHeight="1" x14ac:dyDescent="0.2">
      <c r="A46" s="293" t="s">
        <v>491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5"/>
    </row>
    <row r="47" spans="1:15" s="16" customFormat="1" ht="32.1" customHeight="1" x14ac:dyDescent="0.2">
      <c r="A47" s="147">
        <v>33</v>
      </c>
      <c r="B47" s="114" t="s">
        <v>1040</v>
      </c>
      <c r="C47" s="122" t="s">
        <v>305</v>
      </c>
      <c r="D47" s="114" t="s">
        <v>711</v>
      </c>
      <c r="E47" s="149" t="s">
        <v>339</v>
      </c>
      <c r="F47" s="115" t="s">
        <v>301</v>
      </c>
      <c r="G47" s="135">
        <v>25000</v>
      </c>
      <c r="H47" s="135">
        <v>0</v>
      </c>
      <c r="I47" s="135">
        <f t="shared" ref="I47" si="26">SUM(G47:H47)</f>
        <v>25000</v>
      </c>
      <c r="J47" s="135">
        <v>0</v>
      </c>
      <c r="K47" s="135">
        <v>0</v>
      </c>
      <c r="L47" s="135">
        <v>0</v>
      </c>
      <c r="M47" s="135">
        <v>0</v>
      </c>
      <c r="N47" s="135">
        <f t="shared" ref="N47" si="27">SUM(J47:M47)</f>
        <v>0</v>
      </c>
      <c r="O47" s="113">
        <f t="shared" ref="O47" si="28">+I47-N47</f>
        <v>25000</v>
      </c>
    </row>
    <row r="48" spans="1:15" s="16" customFormat="1" ht="32.1" customHeight="1" x14ac:dyDescent="0.2">
      <c r="A48" s="147">
        <v>34</v>
      </c>
      <c r="B48" s="114" t="s">
        <v>1041</v>
      </c>
      <c r="C48" s="122" t="s">
        <v>305</v>
      </c>
      <c r="D48" s="114" t="s">
        <v>711</v>
      </c>
      <c r="E48" s="149" t="s">
        <v>339</v>
      </c>
      <c r="F48" s="115" t="s">
        <v>301</v>
      </c>
      <c r="G48" s="135">
        <v>13000</v>
      </c>
      <c r="H48" s="135">
        <v>0</v>
      </c>
      <c r="I48" s="135">
        <f t="shared" ref="I48:I61" si="29">SUM(G48:H48)</f>
        <v>13000</v>
      </c>
      <c r="J48" s="135">
        <v>0</v>
      </c>
      <c r="K48" s="135">
        <v>0</v>
      </c>
      <c r="L48" s="135">
        <v>0</v>
      </c>
      <c r="M48" s="135">
        <v>0</v>
      </c>
      <c r="N48" s="135">
        <f t="shared" ref="N48:N61" si="30">SUM(J48:M48)</f>
        <v>0</v>
      </c>
      <c r="O48" s="113">
        <f t="shared" ref="O48:O61" si="31">+I48-N48</f>
        <v>13000</v>
      </c>
    </row>
    <row r="49" spans="1:15" s="16" customFormat="1" ht="32.1" customHeight="1" x14ac:dyDescent="0.2">
      <c r="A49" s="147">
        <v>35</v>
      </c>
      <c r="B49" s="114" t="s">
        <v>1042</v>
      </c>
      <c r="C49" s="122" t="s">
        <v>305</v>
      </c>
      <c r="D49" s="114" t="s">
        <v>711</v>
      </c>
      <c r="E49" s="149" t="s">
        <v>339</v>
      </c>
      <c r="F49" s="115" t="s">
        <v>301</v>
      </c>
      <c r="G49" s="135">
        <v>13000</v>
      </c>
      <c r="H49" s="135">
        <v>0</v>
      </c>
      <c r="I49" s="135">
        <f t="shared" si="29"/>
        <v>13000</v>
      </c>
      <c r="J49" s="135">
        <v>0</v>
      </c>
      <c r="K49" s="135">
        <v>0</v>
      </c>
      <c r="L49" s="135">
        <v>0</v>
      </c>
      <c r="M49" s="135">
        <v>0</v>
      </c>
      <c r="N49" s="135">
        <f t="shared" si="30"/>
        <v>0</v>
      </c>
      <c r="O49" s="113">
        <f t="shared" si="31"/>
        <v>13000</v>
      </c>
    </row>
    <row r="50" spans="1:15" s="16" customFormat="1" ht="32.1" customHeight="1" x14ac:dyDescent="0.2">
      <c r="A50" s="147">
        <v>36</v>
      </c>
      <c r="B50" s="114" t="s">
        <v>1043</v>
      </c>
      <c r="C50" s="122" t="s">
        <v>305</v>
      </c>
      <c r="D50" s="114" t="s">
        <v>711</v>
      </c>
      <c r="E50" s="149" t="s">
        <v>339</v>
      </c>
      <c r="F50" s="115" t="s">
        <v>301</v>
      </c>
      <c r="G50" s="135">
        <v>13000</v>
      </c>
      <c r="H50" s="135">
        <v>0</v>
      </c>
      <c r="I50" s="135">
        <f t="shared" si="29"/>
        <v>13000</v>
      </c>
      <c r="J50" s="135">
        <v>0</v>
      </c>
      <c r="K50" s="135">
        <v>0</v>
      </c>
      <c r="L50" s="135">
        <v>0</v>
      </c>
      <c r="M50" s="135">
        <v>0</v>
      </c>
      <c r="N50" s="135">
        <f t="shared" si="30"/>
        <v>0</v>
      </c>
      <c r="O50" s="113">
        <f t="shared" si="31"/>
        <v>13000</v>
      </c>
    </row>
    <row r="51" spans="1:15" s="16" customFormat="1" ht="32.1" customHeight="1" x14ac:dyDescent="0.2">
      <c r="A51" s="147">
        <v>37</v>
      </c>
      <c r="B51" s="114" t="s">
        <v>1044</v>
      </c>
      <c r="C51" s="122" t="s">
        <v>305</v>
      </c>
      <c r="D51" s="114" t="s">
        <v>711</v>
      </c>
      <c r="E51" s="149" t="s">
        <v>339</v>
      </c>
      <c r="F51" s="115" t="s">
        <v>301</v>
      </c>
      <c r="G51" s="135">
        <v>13000</v>
      </c>
      <c r="H51" s="135">
        <v>0</v>
      </c>
      <c r="I51" s="135">
        <f t="shared" si="29"/>
        <v>13000</v>
      </c>
      <c r="J51" s="135">
        <v>0</v>
      </c>
      <c r="K51" s="135">
        <v>0</v>
      </c>
      <c r="L51" s="135">
        <v>0</v>
      </c>
      <c r="M51" s="135">
        <v>0</v>
      </c>
      <c r="N51" s="135">
        <f t="shared" si="30"/>
        <v>0</v>
      </c>
      <c r="O51" s="113">
        <f t="shared" si="31"/>
        <v>13000</v>
      </c>
    </row>
    <row r="52" spans="1:15" s="16" customFormat="1" ht="32.1" customHeight="1" x14ac:dyDescent="0.2">
      <c r="A52" s="147">
        <v>38</v>
      </c>
      <c r="B52" s="114" t="s">
        <v>801</v>
      </c>
      <c r="C52" s="122" t="s">
        <v>305</v>
      </c>
      <c r="D52" s="114" t="s">
        <v>711</v>
      </c>
      <c r="E52" s="149" t="s">
        <v>339</v>
      </c>
      <c r="F52" s="115" t="s">
        <v>19</v>
      </c>
      <c r="G52" s="135">
        <v>13000</v>
      </c>
      <c r="H52" s="135">
        <v>0</v>
      </c>
      <c r="I52" s="135">
        <f t="shared" si="29"/>
        <v>13000</v>
      </c>
      <c r="J52" s="135">
        <v>0</v>
      </c>
      <c r="K52" s="135">
        <v>0</v>
      </c>
      <c r="L52" s="135">
        <v>0</v>
      </c>
      <c r="M52" s="135">
        <v>0</v>
      </c>
      <c r="N52" s="135">
        <f t="shared" si="30"/>
        <v>0</v>
      </c>
      <c r="O52" s="113">
        <f t="shared" si="31"/>
        <v>13000</v>
      </c>
    </row>
    <row r="53" spans="1:15" s="1" customFormat="1" ht="32.1" customHeight="1" x14ac:dyDescent="0.2">
      <c r="A53" s="147">
        <v>39</v>
      </c>
      <c r="B53" s="114" t="s">
        <v>262</v>
      </c>
      <c r="C53" s="122" t="s">
        <v>305</v>
      </c>
      <c r="D53" s="114" t="s">
        <v>346</v>
      </c>
      <c r="E53" s="149" t="s">
        <v>339</v>
      </c>
      <c r="F53" s="115" t="s">
        <v>301</v>
      </c>
      <c r="G53" s="135">
        <v>13000</v>
      </c>
      <c r="H53" s="135">
        <v>0</v>
      </c>
      <c r="I53" s="135">
        <f t="shared" si="29"/>
        <v>13000</v>
      </c>
      <c r="J53" s="135">
        <v>0</v>
      </c>
      <c r="K53" s="135">
        <v>0</v>
      </c>
      <c r="L53" s="135">
        <v>0</v>
      </c>
      <c r="M53" s="135">
        <v>0</v>
      </c>
      <c r="N53" s="135">
        <f t="shared" si="30"/>
        <v>0</v>
      </c>
      <c r="O53" s="113">
        <f t="shared" si="31"/>
        <v>13000</v>
      </c>
    </row>
    <row r="54" spans="1:15" s="1" customFormat="1" ht="32.1" customHeight="1" x14ac:dyDescent="0.2">
      <c r="A54" s="147">
        <v>40</v>
      </c>
      <c r="B54" s="122" t="s">
        <v>276</v>
      </c>
      <c r="C54" s="122" t="s">
        <v>305</v>
      </c>
      <c r="D54" s="122" t="s">
        <v>346</v>
      </c>
      <c r="E54" s="149" t="s">
        <v>339</v>
      </c>
      <c r="F54" s="115" t="s">
        <v>301</v>
      </c>
      <c r="G54" s="135">
        <v>13000</v>
      </c>
      <c r="H54" s="135">
        <v>0</v>
      </c>
      <c r="I54" s="135">
        <f t="shared" si="29"/>
        <v>13000</v>
      </c>
      <c r="J54" s="135">
        <v>0</v>
      </c>
      <c r="K54" s="135">
        <v>0</v>
      </c>
      <c r="L54" s="135">
        <v>0</v>
      </c>
      <c r="M54" s="135">
        <v>0</v>
      </c>
      <c r="N54" s="135">
        <f t="shared" si="30"/>
        <v>0</v>
      </c>
      <c r="O54" s="113">
        <f t="shared" si="31"/>
        <v>13000</v>
      </c>
    </row>
    <row r="55" spans="1:15" s="16" customFormat="1" ht="32.1" customHeight="1" x14ac:dyDescent="0.2">
      <c r="A55" s="147">
        <v>41</v>
      </c>
      <c r="B55" s="114" t="s">
        <v>274</v>
      </c>
      <c r="C55" s="122" t="s">
        <v>305</v>
      </c>
      <c r="D55" s="114" t="s">
        <v>346</v>
      </c>
      <c r="E55" s="149" t="s">
        <v>339</v>
      </c>
      <c r="F55" s="115" t="s">
        <v>301</v>
      </c>
      <c r="G55" s="135">
        <v>20000</v>
      </c>
      <c r="H55" s="135">
        <v>0</v>
      </c>
      <c r="I55" s="135">
        <f t="shared" si="29"/>
        <v>20000</v>
      </c>
      <c r="J55" s="135">
        <v>0</v>
      </c>
      <c r="K55" s="135">
        <v>0</v>
      </c>
      <c r="L55" s="135">
        <v>0</v>
      </c>
      <c r="M55" s="135">
        <v>0</v>
      </c>
      <c r="N55" s="135">
        <f t="shared" si="30"/>
        <v>0</v>
      </c>
      <c r="O55" s="113">
        <f t="shared" si="31"/>
        <v>20000</v>
      </c>
    </row>
    <row r="56" spans="1:15" s="1" customFormat="1" ht="32.1" customHeight="1" x14ac:dyDescent="0.2">
      <c r="A56" s="147">
        <v>42</v>
      </c>
      <c r="B56" s="122" t="s">
        <v>259</v>
      </c>
      <c r="C56" s="122" t="s">
        <v>305</v>
      </c>
      <c r="D56" s="114" t="s">
        <v>346</v>
      </c>
      <c r="E56" s="149" t="s">
        <v>339</v>
      </c>
      <c r="F56" s="115" t="s">
        <v>301</v>
      </c>
      <c r="G56" s="135">
        <v>13000</v>
      </c>
      <c r="H56" s="135">
        <v>0</v>
      </c>
      <c r="I56" s="135">
        <f t="shared" si="29"/>
        <v>13000</v>
      </c>
      <c r="J56" s="135">
        <v>0</v>
      </c>
      <c r="K56" s="135">
        <v>0</v>
      </c>
      <c r="L56" s="135">
        <v>0</v>
      </c>
      <c r="M56" s="135">
        <v>0</v>
      </c>
      <c r="N56" s="135">
        <f t="shared" si="30"/>
        <v>0</v>
      </c>
      <c r="O56" s="113">
        <f t="shared" si="31"/>
        <v>13000</v>
      </c>
    </row>
    <row r="57" spans="1:15" s="16" customFormat="1" ht="32.1" customHeight="1" x14ac:dyDescent="0.2">
      <c r="A57" s="147">
        <v>43</v>
      </c>
      <c r="B57" s="114" t="s">
        <v>371</v>
      </c>
      <c r="C57" s="122" t="s">
        <v>305</v>
      </c>
      <c r="D57" s="114" t="s">
        <v>664</v>
      </c>
      <c r="E57" s="149" t="s">
        <v>339</v>
      </c>
      <c r="F57" s="115" t="s">
        <v>301</v>
      </c>
      <c r="G57" s="135">
        <v>40000</v>
      </c>
      <c r="H57" s="135">
        <v>0</v>
      </c>
      <c r="I57" s="135">
        <f t="shared" si="29"/>
        <v>40000</v>
      </c>
      <c r="J57" s="135">
        <v>0</v>
      </c>
      <c r="K57" s="135">
        <v>797.25</v>
      </c>
      <c r="L57" s="135">
        <v>0</v>
      </c>
      <c r="M57" s="135">
        <v>0</v>
      </c>
      <c r="N57" s="135">
        <f t="shared" si="30"/>
        <v>797.25</v>
      </c>
      <c r="O57" s="113">
        <f t="shared" si="31"/>
        <v>39202.75</v>
      </c>
    </row>
    <row r="58" spans="1:15" s="16" customFormat="1" ht="32.1" customHeight="1" x14ac:dyDescent="0.2">
      <c r="A58" s="147">
        <v>44</v>
      </c>
      <c r="B58" s="114" t="s">
        <v>275</v>
      </c>
      <c r="C58" s="122" t="s">
        <v>305</v>
      </c>
      <c r="D58" s="114" t="s">
        <v>346</v>
      </c>
      <c r="E58" s="149" t="s">
        <v>339</v>
      </c>
      <c r="F58" s="115" t="s">
        <v>301</v>
      </c>
      <c r="G58" s="135">
        <v>13000</v>
      </c>
      <c r="H58" s="135">
        <v>0</v>
      </c>
      <c r="I58" s="135">
        <f t="shared" si="29"/>
        <v>13000</v>
      </c>
      <c r="J58" s="135">
        <v>0</v>
      </c>
      <c r="K58" s="135">
        <v>0</v>
      </c>
      <c r="L58" s="135">
        <v>0</v>
      </c>
      <c r="M58" s="135">
        <v>0</v>
      </c>
      <c r="N58" s="135">
        <f t="shared" si="30"/>
        <v>0</v>
      </c>
      <c r="O58" s="113">
        <f t="shared" si="31"/>
        <v>13000</v>
      </c>
    </row>
    <row r="59" spans="1:15" s="16" customFormat="1" ht="32.1" customHeight="1" x14ac:dyDescent="0.2">
      <c r="A59" s="147">
        <v>45</v>
      </c>
      <c r="B59" s="114" t="s">
        <v>1063</v>
      </c>
      <c r="C59" s="122" t="s">
        <v>305</v>
      </c>
      <c r="D59" s="114" t="s">
        <v>711</v>
      </c>
      <c r="E59" s="149" t="s">
        <v>339</v>
      </c>
      <c r="F59" s="115" t="s">
        <v>301</v>
      </c>
      <c r="G59" s="135">
        <v>13000</v>
      </c>
      <c r="H59" s="135">
        <v>0</v>
      </c>
      <c r="I59" s="135">
        <f t="shared" ref="I59:I60" si="32">SUM(G59:H59)</f>
        <v>13000</v>
      </c>
      <c r="J59" s="135">
        <v>0</v>
      </c>
      <c r="K59" s="135">
        <v>0</v>
      </c>
      <c r="L59" s="135">
        <v>0</v>
      </c>
      <c r="M59" s="135">
        <v>0</v>
      </c>
      <c r="N59" s="135">
        <f t="shared" ref="N59:N60" si="33">SUM(J59:M59)</f>
        <v>0</v>
      </c>
      <c r="O59" s="113">
        <f t="shared" ref="O59:O60" si="34">+I59-N59</f>
        <v>13000</v>
      </c>
    </row>
    <row r="60" spans="1:15" s="16" customFormat="1" ht="32.1" customHeight="1" x14ac:dyDescent="0.2">
      <c r="A60" s="147">
        <v>46</v>
      </c>
      <c r="B60" s="114" t="s">
        <v>1064</v>
      </c>
      <c r="C60" s="122" t="s">
        <v>305</v>
      </c>
      <c r="D60" s="114" t="s">
        <v>711</v>
      </c>
      <c r="E60" s="149" t="s">
        <v>339</v>
      </c>
      <c r="F60" s="115" t="s">
        <v>301</v>
      </c>
      <c r="G60" s="135">
        <v>13000</v>
      </c>
      <c r="H60" s="135">
        <v>0</v>
      </c>
      <c r="I60" s="135">
        <f t="shared" si="32"/>
        <v>13000</v>
      </c>
      <c r="J60" s="135">
        <v>0</v>
      </c>
      <c r="K60" s="135">
        <v>0</v>
      </c>
      <c r="L60" s="135">
        <v>0</v>
      </c>
      <c r="M60" s="135">
        <v>0</v>
      </c>
      <c r="N60" s="135">
        <f t="shared" si="33"/>
        <v>0</v>
      </c>
      <c r="O60" s="113">
        <f t="shared" si="34"/>
        <v>13000</v>
      </c>
    </row>
    <row r="61" spans="1:15" s="1" customFormat="1" ht="32.1" customHeight="1" x14ac:dyDescent="0.2">
      <c r="A61" s="147">
        <v>47</v>
      </c>
      <c r="B61" s="122" t="s">
        <v>272</v>
      </c>
      <c r="C61" s="122" t="s">
        <v>305</v>
      </c>
      <c r="D61" s="122" t="s">
        <v>346</v>
      </c>
      <c r="E61" s="149" t="s">
        <v>339</v>
      </c>
      <c r="F61" s="115" t="s">
        <v>301</v>
      </c>
      <c r="G61" s="135">
        <v>13000</v>
      </c>
      <c r="H61" s="135">
        <v>0</v>
      </c>
      <c r="I61" s="135">
        <f t="shared" si="29"/>
        <v>13000</v>
      </c>
      <c r="J61" s="135">
        <v>0</v>
      </c>
      <c r="K61" s="135">
        <v>0</v>
      </c>
      <c r="L61" s="135">
        <v>0</v>
      </c>
      <c r="M61" s="135">
        <v>0</v>
      </c>
      <c r="N61" s="135">
        <f t="shared" si="30"/>
        <v>0</v>
      </c>
      <c r="O61" s="113">
        <f t="shared" si="31"/>
        <v>13000</v>
      </c>
    </row>
    <row r="62" spans="1:15" s="7" customFormat="1" ht="36.75" customHeight="1" x14ac:dyDescent="0.2">
      <c r="A62" s="302" t="s">
        <v>483</v>
      </c>
      <c r="B62" s="304"/>
      <c r="C62" s="116">
        <v>15</v>
      </c>
      <c r="D62" s="151"/>
      <c r="E62" s="152"/>
      <c r="F62" s="153"/>
      <c r="G62" s="154">
        <f t="shared" ref="G62:O62" si="35">SUM(G47:G61)</f>
        <v>241000</v>
      </c>
      <c r="H62" s="154">
        <f t="shared" si="35"/>
        <v>0</v>
      </c>
      <c r="I62" s="154">
        <f t="shared" si="35"/>
        <v>241000</v>
      </c>
      <c r="J62" s="154">
        <f t="shared" si="35"/>
        <v>0</v>
      </c>
      <c r="K62" s="154">
        <f t="shared" si="35"/>
        <v>797.25</v>
      </c>
      <c r="L62" s="154">
        <f t="shared" si="35"/>
        <v>0</v>
      </c>
      <c r="M62" s="154">
        <f t="shared" si="35"/>
        <v>0</v>
      </c>
      <c r="N62" s="154">
        <f t="shared" si="35"/>
        <v>797.25</v>
      </c>
      <c r="O62" s="154">
        <f t="shared" si="35"/>
        <v>240202.75</v>
      </c>
    </row>
    <row r="63" spans="1:15" ht="29.25" customHeight="1" x14ac:dyDescent="0.2">
      <c r="A63" s="293" t="s">
        <v>493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5"/>
    </row>
    <row r="64" spans="1:15" s="1" customFormat="1" ht="32.1" customHeight="1" x14ac:dyDescent="0.2">
      <c r="A64" s="221">
        <v>48</v>
      </c>
      <c r="B64" s="99" t="s">
        <v>707</v>
      </c>
      <c r="C64" s="99" t="s">
        <v>354</v>
      </c>
      <c r="D64" s="222" t="s">
        <v>711</v>
      </c>
      <c r="E64" s="223" t="s">
        <v>339</v>
      </c>
      <c r="F64" s="223" t="s">
        <v>301</v>
      </c>
      <c r="G64" s="103">
        <v>13000</v>
      </c>
      <c r="H64" s="103">
        <v>0</v>
      </c>
      <c r="I64" s="103">
        <f t="shared" ref="I64:I96" si="36">+G64+H64</f>
        <v>13000</v>
      </c>
      <c r="J64" s="103">
        <v>0</v>
      </c>
      <c r="K64" s="103">
        <v>0</v>
      </c>
      <c r="L64" s="103">
        <v>0</v>
      </c>
      <c r="M64" s="103">
        <v>0</v>
      </c>
      <c r="N64" s="103">
        <f t="shared" ref="N64:N66" si="37">SUM(J64:M64)</f>
        <v>0</v>
      </c>
      <c r="O64" s="103">
        <f t="shared" ref="O64:O66" si="38">+G64-N64</f>
        <v>13000</v>
      </c>
    </row>
    <row r="65" spans="1:15" s="1" customFormat="1" ht="32.1" customHeight="1" x14ac:dyDescent="0.2">
      <c r="A65" s="221">
        <v>49</v>
      </c>
      <c r="B65" s="99" t="s">
        <v>708</v>
      </c>
      <c r="C65" s="99" t="s">
        <v>710</v>
      </c>
      <c r="D65" s="222" t="s">
        <v>711</v>
      </c>
      <c r="E65" s="223" t="s">
        <v>339</v>
      </c>
      <c r="F65" s="223" t="s">
        <v>301</v>
      </c>
      <c r="G65" s="103">
        <v>13000</v>
      </c>
      <c r="H65" s="103">
        <v>0</v>
      </c>
      <c r="I65" s="103">
        <f t="shared" si="36"/>
        <v>13000</v>
      </c>
      <c r="J65" s="103">
        <v>0</v>
      </c>
      <c r="K65" s="103">
        <v>0</v>
      </c>
      <c r="L65" s="103">
        <v>0</v>
      </c>
      <c r="M65" s="103">
        <v>0</v>
      </c>
      <c r="N65" s="103">
        <f t="shared" si="37"/>
        <v>0</v>
      </c>
      <c r="O65" s="103">
        <f t="shared" si="38"/>
        <v>13000</v>
      </c>
    </row>
    <row r="66" spans="1:15" s="1" customFormat="1" ht="32.1" customHeight="1" x14ac:dyDescent="0.2">
      <c r="A66" s="221">
        <v>50</v>
      </c>
      <c r="B66" s="99" t="s">
        <v>709</v>
      </c>
      <c r="C66" s="99" t="s">
        <v>710</v>
      </c>
      <c r="D66" s="222" t="s">
        <v>711</v>
      </c>
      <c r="E66" s="223" t="s">
        <v>339</v>
      </c>
      <c r="F66" s="223" t="s">
        <v>301</v>
      </c>
      <c r="G66" s="103">
        <v>13000</v>
      </c>
      <c r="H66" s="103">
        <v>0</v>
      </c>
      <c r="I66" s="103">
        <f t="shared" si="36"/>
        <v>13000</v>
      </c>
      <c r="J66" s="103">
        <v>0</v>
      </c>
      <c r="K66" s="103">
        <v>0</v>
      </c>
      <c r="L66" s="103">
        <v>0</v>
      </c>
      <c r="M66" s="103">
        <v>0</v>
      </c>
      <c r="N66" s="103">
        <f t="shared" si="37"/>
        <v>0</v>
      </c>
      <c r="O66" s="103">
        <f t="shared" si="38"/>
        <v>13000</v>
      </c>
    </row>
    <row r="67" spans="1:15" s="1" customFormat="1" ht="32.1" customHeight="1" x14ac:dyDescent="0.2">
      <c r="A67" s="221">
        <v>51</v>
      </c>
      <c r="B67" s="156" t="s">
        <v>734</v>
      </c>
      <c r="C67" s="99" t="s">
        <v>354</v>
      </c>
      <c r="D67" s="222" t="s">
        <v>711</v>
      </c>
      <c r="E67" s="100" t="s">
        <v>339</v>
      </c>
      <c r="F67" s="100" t="s">
        <v>301</v>
      </c>
      <c r="G67" s="103">
        <v>13000</v>
      </c>
      <c r="H67" s="103">
        <v>0</v>
      </c>
      <c r="I67" s="103">
        <f t="shared" ref="I67:I68" si="39">+G67+H67</f>
        <v>13000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f t="shared" ref="O67" si="40">+I67-N67</f>
        <v>13000</v>
      </c>
    </row>
    <row r="68" spans="1:15" s="1" customFormat="1" ht="32.1" customHeight="1" x14ac:dyDescent="0.2">
      <c r="A68" s="221">
        <v>52</v>
      </c>
      <c r="B68" s="99" t="s">
        <v>735</v>
      </c>
      <c r="C68" s="99" t="s">
        <v>354</v>
      </c>
      <c r="D68" s="222" t="s">
        <v>711</v>
      </c>
      <c r="E68" s="100" t="s">
        <v>339</v>
      </c>
      <c r="F68" s="100" t="s">
        <v>301</v>
      </c>
      <c r="G68" s="103">
        <v>13000</v>
      </c>
      <c r="H68" s="103">
        <v>0</v>
      </c>
      <c r="I68" s="103">
        <f t="shared" si="39"/>
        <v>13000</v>
      </c>
      <c r="J68" s="103">
        <v>0</v>
      </c>
      <c r="K68" s="103">
        <v>0</v>
      </c>
      <c r="L68" s="103">
        <v>0</v>
      </c>
      <c r="M68" s="103">
        <v>0</v>
      </c>
      <c r="N68" s="103">
        <f t="shared" ref="N68" si="41">SUM(J68:M68)</f>
        <v>0</v>
      </c>
      <c r="O68" s="103">
        <f t="shared" ref="O68" si="42">+G68-N68</f>
        <v>13000</v>
      </c>
    </row>
    <row r="69" spans="1:15" s="1" customFormat="1" ht="32.1" customHeight="1" x14ac:dyDescent="0.2">
      <c r="A69" s="221">
        <v>53</v>
      </c>
      <c r="B69" s="156" t="s">
        <v>736</v>
      </c>
      <c r="C69" s="99" t="s">
        <v>710</v>
      </c>
      <c r="D69" s="222" t="s">
        <v>711</v>
      </c>
      <c r="E69" s="100" t="s">
        <v>339</v>
      </c>
      <c r="F69" s="100" t="s">
        <v>301</v>
      </c>
      <c r="G69" s="103">
        <v>13000</v>
      </c>
      <c r="H69" s="103">
        <v>0</v>
      </c>
      <c r="I69" s="103">
        <f t="shared" ref="I69:I70" si="43">+G69+H69</f>
        <v>13000</v>
      </c>
      <c r="J69" s="103">
        <v>0</v>
      </c>
      <c r="K69" s="103">
        <v>0</v>
      </c>
      <c r="L69" s="103">
        <v>0</v>
      </c>
      <c r="M69" s="103">
        <v>0</v>
      </c>
      <c r="N69" s="103">
        <f t="shared" ref="N69:N70" si="44">SUM(J69:M69)</f>
        <v>0</v>
      </c>
      <c r="O69" s="103">
        <f t="shared" ref="O69:O70" si="45">+G69-N69</f>
        <v>13000</v>
      </c>
    </row>
    <row r="70" spans="1:15" s="1" customFormat="1" ht="32.1" customHeight="1" x14ac:dyDescent="0.2">
      <c r="A70" s="221">
        <v>54</v>
      </c>
      <c r="B70" s="156" t="s">
        <v>763</v>
      </c>
      <c r="C70" s="99" t="s">
        <v>354</v>
      </c>
      <c r="D70" s="222" t="s">
        <v>346</v>
      </c>
      <c r="E70" s="100" t="s">
        <v>339</v>
      </c>
      <c r="F70" s="100" t="s">
        <v>301</v>
      </c>
      <c r="G70" s="103">
        <v>18000</v>
      </c>
      <c r="H70" s="103">
        <v>0</v>
      </c>
      <c r="I70" s="103">
        <f t="shared" si="43"/>
        <v>18000</v>
      </c>
      <c r="J70" s="103">
        <v>0</v>
      </c>
      <c r="K70" s="103">
        <v>0</v>
      </c>
      <c r="L70" s="103">
        <v>0</v>
      </c>
      <c r="M70" s="103">
        <v>0</v>
      </c>
      <c r="N70" s="103">
        <f t="shared" si="44"/>
        <v>0</v>
      </c>
      <c r="O70" s="103">
        <f t="shared" si="45"/>
        <v>18000</v>
      </c>
    </row>
    <row r="71" spans="1:15" s="1" customFormat="1" ht="32.1" customHeight="1" x14ac:dyDescent="0.2">
      <c r="A71" s="221">
        <v>55</v>
      </c>
      <c r="B71" s="156" t="s">
        <v>764</v>
      </c>
      <c r="C71" s="99" t="s">
        <v>354</v>
      </c>
      <c r="D71" s="222" t="s">
        <v>346</v>
      </c>
      <c r="E71" s="100" t="s">
        <v>339</v>
      </c>
      <c r="F71" s="100" t="s">
        <v>301</v>
      </c>
      <c r="G71" s="103">
        <v>13000</v>
      </c>
      <c r="H71" s="103">
        <v>0</v>
      </c>
      <c r="I71" s="103">
        <f t="shared" ref="I71" si="46">+G71+H71</f>
        <v>13000</v>
      </c>
      <c r="J71" s="103">
        <v>0</v>
      </c>
      <c r="K71" s="103">
        <v>0</v>
      </c>
      <c r="L71" s="103">
        <v>0</v>
      </c>
      <c r="M71" s="103">
        <v>0</v>
      </c>
      <c r="N71" s="103">
        <f t="shared" ref="N71" si="47">SUM(J71:M71)</f>
        <v>0</v>
      </c>
      <c r="O71" s="103">
        <f t="shared" ref="O71" si="48">+G71-N71</f>
        <v>13000</v>
      </c>
    </row>
    <row r="72" spans="1:15" s="1" customFormat="1" ht="32.1" customHeight="1" x14ac:dyDescent="0.2">
      <c r="A72" s="221">
        <v>56</v>
      </c>
      <c r="B72" s="156" t="s">
        <v>765</v>
      </c>
      <c r="C72" s="99" t="s">
        <v>710</v>
      </c>
      <c r="D72" s="222" t="s">
        <v>346</v>
      </c>
      <c r="E72" s="100" t="s">
        <v>339</v>
      </c>
      <c r="F72" s="100" t="s">
        <v>301</v>
      </c>
      <c r="G72" s="103">
        <v>13000</v>
      </c>
      <c r="H72" s="103">
        <v>0</v>
      </c>
      <c r="I72" s="103">
        <f t="shared" ref="I72:I90" si="49">+G72+H72</f>
        <v>13000</v>
      </c>
      <c r="J72" s="103">
        <v>0</v>
      </c>
      <c r="K72" s="103">
        <v>0</v>
      </c>
      <c r="L72" s="103">
        <v>0</v>
      </c>
      <c r="M72" s="103">
        <v>0</v>
      </c>
      <c r="N72" s="103">
        <f t="shared" ref="N72:N73" si="50">SUM(J72:M72)</f>
        <v>0</v>
      </c>
      <c r="O72" s="103">
        <f t="shared" ref="O72:O73" si="51">+G72-N72</f>
        <v>13000</v>
      </c>
    </row>
    <row r="73" spans="1:15" s="1" customFormat="1" ht="32.1" customHeight="1" x14ac:dyDescent="0.2">
      <c r="A73" s="221">
        <v>57</v>
      </c>
      <c r="B73" s="156" t="s">
        <v>766</v>
      </c>
      <c r="C73" s="99" t="s">
        <v>354</v>
      </c>
      <c r="D73" s="222" t="s">
        <v>346</v>
      </c>
      <c r="E73" s="100" t="s">
        <v>339</v>
      </c>
      <c r="F73" s="100" t="s">
        <v>301</v>
      </c>
      <c r="G73" s="103">
        <v>13000</v>
      </c>
      <c r="H73" s="103">
        <v>0</v>
      </c>
      <c r="I73" s="103">
        <f t="shared" si="49"/>
        <v>13000</v>
      </c>
      <c r="J73" s="103">
        <v>0</v>
      </c>
      <c r="K73" s="103">
        <v>0</v>
      </c>
      <c r="L73" s="103">
        <v>0</v>
      </c>
      <c r="M73" s="103">
        <v>0</v>
      </c>
      <c r="N73" s="103">
        <f t="shared" si="50"/>
        <v>0</v>
      </c>
      <c r="O73" s="103">
        <f t="shared" si="51"/>
        <v>13000</v>
      </c>
    </row>
    <row r="74" spans="1:15" s="1" customFormat="1" ht="32.1" customHeight="1" x14ac:dyDescent="0.2">
      <c r="A74" s="221">
        <v>58</v>
      </c>
      <c r="B74" s="156" t="s">
        <v>802</v>
      </c>
      <c r="C74" s="99" t="s">
        <v>710</v>
      </c>
      <c r="D74" s="222" t="s">
        <v>711</v>
      </c>
      <c r="E74" s="100" t="s">
        <v>339</v>
      </c>
      <c r="F74" s="100" t="s">
        <v>301</v>
      </c>
      <c r="G74" s="103">
        <v>13000</v>
      </c>
      <c r="H74" s="103">
        <v>0</v>
      </c>
      <c r="I74" s="103">
        <f t="shared" ref="I74:I85" si="52">+G74+H74</f>
        <v>13000</v>
      </c>
      <c r="J74" s="103">
        <v>0</v>
      </c>
      <c r="K74" s="103">
        <v>0</v>
      </c>
      <c r="L74" s="103">
        <v>0</v>
      </c>
      <c r="M74" s="103">
        <v>0</v>
      </c>
      <c r="N74" s="103">
        <f t="shared" ref="N74" si="53">SUM(J74:M74)</f>
        <v>0</v>
      </c>
      <c r="O74" s="103">
        <f t="shared" ref="O74" si="54">+G74-N74</f>
        <v>13000</v>
      </c>
    </row>
    <row r="75" spans="1:15" s="1" customFormat="1" ht="32.1" customHeight="1" x14ac:dyDescent="0.2">
      <c r="A75" s="221">
        <v>59</v>
      </c>
      <c r="B75" s="156" t="s">
        <v>867</v>
      </c>
      <c r="C75" s="99" t="s">
        <v>857</v>
      </c>
      <c r="D75" s="222" t="s">
        <v>346</v>
      </c>
      <c r="E75" s="100" t="s">
        <v>339</v>
      </c>
      <c r="F75" s="100" t="s">
        <v>301</v>
      </c>
      <c r="G75" s="103">
        <v>16000</v>
      </c>
      <c r="H75" s="103">
        <v>0</v>
      </c>
      <c r="I75" s="103">
        <f t="shared" ref="I75:I82" si="55">+G75+H75</f>
        <v>16000</v>
      </c>
      <c r="J75" s="103">
        <v>0</v>
      </c>
      <c r="K75" s="103">
        <v>0</v>
      </c>
      <c r="L75" s="103">
        <v>0</v>
      </c>
      <c r="M75" s="103">
        <v>0</v>
      </c>
      <c r="N75" s="103">
        <f t="shared" ref="N75:N82" si="56">SUM(J75:M75)</f>
        <v>0</v>
      </c>
      <c r="O75" s="103">
        <f t="shared" ref="O75:O82" si="57">+G75-N75</f>
        <v>16000</v>
      </c>
    </row>
    <row r="76" spans="1:15" s="1" customFormat="1" ht="32.1" customHeight="1" x14ac:dyDescent="0.2">
      <c r="A76" s="221">
        <v>60</v>
      </c>
      <c r="B76" s="156" t="s">
        <v>868</v>
      </c>
      <c r="C76" s="99" t="s">
        <v>710</v>
      </c>
      <c r="D76" s="222" t="s">
        <v>346</v>
      </c>
      <c r="E76" s="100" t="s">
        <v>339</v>
      </c>
      <c r="F76" s="100" t="s">
        <v>301</v>
      </c>
      <c r="G76" s="103">
        <v>13000</v>
      </c>
      <c r="H76" s="103">
        <v>0</v>
      </c>
      <c r="I76" s="103">
        <f t="shared" si="55"/>
        <v>13000</v>
      </c>
      <c r="J76" s="103">
        <v>0</v>
      </c>
      <c r="K76" s="103">
        <v>0</v>
      </c>
      <c r="L76" s="103">
        <v>0</v>
      </c>
      <c r="M76" s="103">
        <v>0</v>
      </c>
      <c r="N76" s="103">
        <f t="shared" si="56"/>
        <v>0</v>
      </c>
      <c r="O76" s="103">
        <f t="shared" si="57"/>
        <v>13000</v>
      </c>
    </row>
    <row r="77" spans="1:15" s="1" customFormat="1" ht="32.1" customHeight="1" x14ac:dyDescent="0.2">
      <c r="A77" s="221">
        <v>61</v>
      </c>
      <c r="B77" s="156" t="s">
        <v>869</v>
      </c>
      <c r="C77" s="99" t="s">
        <v>710</v>
      </c>
      <c r="D77" s="222" t="s">
        <v>346</v>
      </c>
      <c r="E77" s="100" t="s">
        <v>339</v>
      </c>
      <c r="F77" s="100" t="s">
        <v>301</v>
      </c>
      <c r="G77" s="103">
        <v>13000</v>
      </c>
      <c r="H77" s="103">
        <v>0</v>
      </c>
      <c r="I77" s="103">
        <f t="shared" si="55"/>
        <v>13000</v>
      </c>
      <c r="J77" s="103">
        <v>0</v>
      </c>
      <c r="K77" s="103">
        <v>0</v>
      </c>
      <c r="L77" s="103">
        <v>0</v>
      </c>
      <c r="M77" s="103">
        <v>0</v>
      </c>
      <c r="N77" s="103">
        <f t="shared" si="56"/>
        <v>0</v>
      </c>
      <c r="O77" s="103">
        <f t="shared" si="57"/>
        <v>13000</v>
      </c>
    </row>
    <row r="78" spans="1:15" s="1" customFormat="1" ht="32.1" customHeight="1" x14ac:dyDescent="0.2">
      <c r="A78" s="221">
        <v>62</v>
      </c>
      <c r="B78" s="156" t="s">
        <v>870</v>
      </c>
      <c r="C78" s="99" t="s">
        <v>710</v>
      </c>
      <c r="D78" s="222" t="s">
        <v>346</v>
      </c>
      <c r="E78" s="100" t="s">
        <v>339</v>
      </c>
      <c r="F78" s="100" t="s">
        <v>301</v>
      </c>
      <c r="G78" s="103">
        <v>13000</v>
      </c>
      <c r="H78" s="103">
        <v>0</v>
      </c>
      <c r="I78" s="103">
        <f t="shared" si="55"/>
        <v>13000</v>
      </c>
      <c r="J78" s="103">
        <v>0</v>
      </c>
      <c r="K78" s="103">
        <v>0</v>
      </c>
      <c r="L78" s="103">
        <v>0</v>
      </c>
      <c r="M78" s="103">
        <v>0</v>
      </c>
      <c r="N78" s="103">
        <f t="shared" si="56"/>
        <v>0</v>
      </c>
      <c r="O78" s="103">
        <f t="shared" si="57"/>
        <v>13000</v>
      </c>
    </row>
    <row r="79" spans="1:15" s="1" customFormat="1" ht="32.1" customHeight="1" x14ac:dyDescent="0.2">
      <c r="A79" s="221">
        <v>63</v>
      </c>
      <c r="B79" s="156" t="s">
        <v>871</v>
      </c>
      <c r="C79" s="99" t="s">
        <v>710</v>
      </c>
      <c r="D79" s="222" t="s">
        <v>346</v>
      </c>
      <c r="E79" s="100" t="s">
        <v>339</v>
      </c>
      <c r="F79" s="100" t="s">
        <v>301</v>
      </c>
      <c r="G79" s="103">
        <v>13000</v>
      </c>
      <c r="H79" s="103">
        <v>0</v>
      </c>
      <c r="I79" s="103">
        <f t="shared" si="55"/>
        <v>13000</v>
      </c>
      <c r="J79" s="103">
        <v>0</v>
      </c>
      <c r="K79" s="103">
        <v>0</v>
      </c>
      <c r="L79" s="103">
        <v>0</v>
      </c>
      <c r="M79" s="103">
        <v>0</v>
      </c>
      <c r="N79" s="103">
        <f t="shared" si="56"/>
        <v>0</v>
      </c>
      <c r="O79" s="103">
        <f t="shared" si="57"/>
        <v>13000</v>
      </c>
    </row>
    <row r="80" spans="1:15" s="1" customFormat="1" ht="32.1" customHeight="1" x14ac:dyDescent="0.2">
      <c r="A80" s="221">
        <v>64</v>
      </c>
      <c r="B80" s="156" t="s">
        <v>1047</v>
      </c>
      <c r="C80" s="99" t="s">
        <v>354</v>
      </c>
      <c r="D80" s="222" t="s">
        <v>711</v>
      </c>
      <c r="E80" s="100" t="s">
        <v>339</v>
      </c>
      <c r="F80" s="100" t="s">
        <v>301</v>
      </c>
      <c r="G80" s="103">
        <v>18000</v>
      </c>
      <c r="H80" s="103">
        <v>0</v>
      </c>
      <c r="I80" s="103">
        <f t="shared" si="55"/>
        <v>18000</v>
      </c>
      <c r="J80" s="103">
        <v>0</v>
      </c>
      <c r="K80" s="103">
        <v>0</v>
      </c>
      <c r="L80" s="103">
        <v>0</v>
      </c>
      <c r="M80" s="103">
        <v>0</v>
      </c>
      <c r="N80" s="103">
        <f t="shared" si="56"/>
        <v>0</v>
      </c>
      <c r="O80" s="103">
        <f t="shared" si="57"/>
        <v>18000</v>
      </c>
    </row>
    <row r="81" spans="1:15" s="1" customFormat="1" ht="32.1" customHeight="1" x14ac:dyDescent="0.2">
      <c r="A81" s="221">
        <v>65</v>
      </c>
      <c r="B81" s="156" t="s">
        <v>875</v>
      </c>
      <c r="C81" s="99" t="s">
        <v>857</v>
      </c>
      <c r="D81" s="222" t="s">
        <v>711</v>
      </c>
      <c r="E81" s="100" t="s">
        <v>339</v>
      </c>
      <c r="F81" s="100" t="s">
        <v>19</v>
      </c>
      <c r="G81" s="103">
        <v>13000</v>
      </c>
      <c r="H81" s="103">
        <v>0</v>
      </c>
      <c r="I81" s="103">
        <f t="shared" si="55"/>
        <v>13000</v>
      </c>
      <c r="J81" s="103">
        <v>0</v>
      </c>
      <c r="K81" s="103">
        <v>0</v>
      </c>
      <c r="L81" s="103">
        <v>0</v>
      </c>
      <c r="M81" s="103">
        <v>0</v>
      </c>
      <c r="N81" s="103">
        <f t="shared" si="56"/>
        <v>0</v>
      </c>
      <c r="O81" s="103">
        <f t="shared" si="57"/>
        <v>13000</v>
      </c>
    </row>
    <row r="82" spans="1:15" s="1" customFormat="1" ht="32.1" customHeight="1" x14ac:dyDescent="0.2">
      <c r="A82" s="221">
        <v>66</v>
      </c>
      <c r="B82" s="156" t="s">
        <v>1012</v>
      </c>
      <c r="C82" s="99" t="s">
        <v>354</v>
      </c>
      <c r="D82" s="222" t="s">
        <v>711</v>
      </c>
      <c r="E82" s="100" t="s">
        <v>339</v>
      </c>
      <c r="F82" s="100" t="s">
        <v>301</v>
      </c>
      <c r="G82" s="103">
        <v>13000</v>
      </c>
      <c r="H82" s="103">
        <v>0</v>
      </c>
      <c r="I82" s="103">
        <f t="shared" si="55"/>
        <v>13000</v>
      </c>
      <c r="J82" s="103">
        <v>0</v>
      </c>
      <c r="K82" s="103">
        <v>0</v>
      </c>
      <c r="L82" s="103">
        <v>0</v>
      </c>
      <c r="M82" s="103">
        <v>0</v>
      </c>
      <c r="N82" s="103">
        <f t="shared" si="56"/>
        <v>0</v>
      </c>
      <c r="O82" s="103">
        <f t="shared" si="57"/>
        <v>13000</v>
      </c>
    </row>
    <row r="83" spans="1:15" s="1" customFormat="1" ht="32.1" customHeight="1" x14ac:dyDescent="0.2">
      <c r="A83" s="221">
        <v>67</v>
      </c>
      <c r="B83" s="156" t="s">
        <v>1013</v>
      </c>
      <c r="C83" s="99" t="s">
        <v>710</v>
      </c>
      <c r="D83" s="222" t="s">
        <v>711</v>
      </c>
      <c r="E83" s="100" t="s">
        <v>339</v>
      </c>
      <c r="F83" s="100" t="s">
        <v>301</v>
      </c>
      <c r="G83" s="103">
        <v>13000</v>
      </c>
      <c r="H83" s="103">
        <v>0</v>
      </c>
      <c r="I83" s="103">
        <f t="shared" ref="I83:I84" si="58">+G83+H83</f>
        <v>13000</v>
      </c>
      <c r="J83" s="103">
        <v>0</v>
      </c>
      <c r="K83" s="103">
        <v>0</v>
      </c>
      <c r="L83" s="103">
        <v>0</v>
      </c>
      <c r="M83" s="103">
        <v>0</v>
      </c>
      <c r="N83" s="103">
        <f t="shared" ref="N83:N84" si="59">SUM(J83:M83)</f>
        <v>0</v>
      </c>
      <c r="O83" s="103">
        <f t="shared" ref="O83:O84" si="60">+G83-N83</f>
        <v>13000</v>
      </c>
    </row>
    <row r="84" spans="1:15" s="1" customFormat="1" ht="32.1" customHeight="1" x14ac:dyDescent="0.2">
      <c r="A84" s="221">
        <v>68</v>
      </c>
      <c r="B84" s="156" t="s">
        <v>1048</v>
      </c>
      <c r="C84" s="99" t="s">
        <v>710</v>
      </c>
      <c r="D84" s="222" t="s">
        <v>711</v>
      </c>
      <c r="E84" s="100" t="s">
        <v>339</v>
      </c>
      <c r="F84" s="100" t="s">
        <v>301</v>
      </c>
      <c r="G84" s="103">
        <v>13000</v>
      </c>
      <c r="H84" s="103">
        <v>0</v>
      </c>
      <c r="I84" s="103">
        <f t="shared" si="58"/>
        <v>13000</v>
      </c>
      <c r="J84" s="103">
        <v>0</v>
      </c>
      <c r="K84" s="103">
        <v>0</v>
      </c>
      <c r="L84" s="103">
        <v>0</v>
      </c>
      <c r="M84" s="103">
        <v>0</v>
      </c>
      <c r="N84" s="103">
        <f t="shared" si="59"/>
        <v>0</v>
      </c>
      <c r="O84" s="103">
        <f t="shared" si="60"/>
        <v>13000</v>
      </c>
    </row>
    <row r="85" spans="1:15" s="1" customFormat="1" ht="32.1" customHeight="1" x14ac:dyDescent="0.2">
      <c r="A85" s="221">
        <v>69</v>
      </c>
      <c r="B85" s="156" t="s">
        <v>1049</v>
      </c>
      <c r="C85" s="99" t="s">
        <v>857</v>
      </c>
      <c r="D85" s="99" t="s">
        <v>711</v>
      </c>
      <c r="E85" s="100" t="s">
        <v>339</v>
      </c>
      <c r="F85" s="100" t="s">
        <v>301</v>
      </c>
      <c r="G85" s="103">
        <v>13000</v>
      </c>
      <c r="H85" s="103">
        <v>0</v>
      </c>
      <c r="I85" s="103">
        <f t="shared" si="52"/>
        <v>13000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f t="shared" ref="O85" si="61">+I85-N85</f>
        <v>13000</v>
      </c>
    </row>
    <row r="86" spans="1:15" s="1" customFormat="1" ht="32.1" customHeight="1" x14ac:dyDescent="0.2">
      <c r="A86" s="221">
        <v>70</v>
      </c>
      <c r="B86" s="156" t="s">
        <v>1050</v>
      </c>
      <c r="C86" s="99" t="s">
        <v>857</v>
      </c>
      <c r="D86" s="99" t="s">
        <v>711</v>
      </c>
      <c r="E86" s="100" t="s">
        <v>339</v>
      </c>
      <c r="F86" s="100" t="s">
        <v>301</v>
      </c>
      <c r="G86" s="103">
        <v>13000</v>
      </c>
      <c r="H86" s="103">
        <v>0</v>
      </c>
      <c r="I86" s="103">
        <f t="shared" si="49"/>
        <v>13000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f t="shared" ref="O86" si="62">+I86-N86</f>
        <v>13000</v>
      </c>
    </row>
    <row r="87" spans="1:15" s="1" customFormat="1" ht="32.1" customHeight="1" x14ac:dyDescent="0.2">
      <c r="A87" s="221">
        <v>71</v>
      </c>
      <c r="B87" s="156" t="s">
        <v>1014</v>
      </c>
      <c r="C87" s="99" t="s">
        <v>857</v>
      </c>
      <c r="D87" s="99" t="s">
        <v>711</v>
      </c>
      <c r="E87" s="100" t="s">
        <v>339</v>
      </c>
      <c r="F87" s="100" t="s">
        <v>301</v>
      </c>
      <c r="G87" s="103">
        <v>13000</v>
      </c>
      <c r="H87" s="103">
        <v>0</v>
      </c>
      <c r="I87" s="103">
        <f t="shared" ref="I87" si="63">+G87+H87</f>
        <v>13000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f t="shared" ref="O87" si="64">+I87-N87</f>
        <v>13000</v>
      </c>
    </row>
    <row r="88" spans="1:15" s="1" customFormat="1" ht="32.1" customHeight="1" x14ac:dyDescent="0.2">
      <c r="A88" s="221">
        <v>72</v>
      </c>
      <c r="B88" s="156" t="s">
        <v>1015</v>
      </c>
      <c r="C88" s="99" t="s">
        <v>710</v>
      </c>
      <c r="D88" s="156" t="s">
        <v>711</v>
      </c>
      <c r="E88" s="100" t="s">
        <v>339</v>
      </c>
      <c r="F88" s="224" t="s">
        <v>301</v>
      </c>
      <c r="G88" s="225">
        <v>13000</v>
      </c>
      <c r="H88" s="103">
        <v>0</v>
      </c>
      <c r="I88" s="103">
        <f t="shared" ref="I88" si="65">SUM(G88:H88)</f>
        <v>13000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f t="shared" ref="O88:O89" si="66">+I88-N88</f>
        <v>13000</v>
      </c>
    </row>
    <row r="89" spans="1:15" s="1" customFormat="1" ht="32.1" customHeight="1" x14ac:dyDescent="0.2">
      <c r="A89" s="221">
        <v>73</v>
      </c>
      <c r="B89" s="156" t="s">
        <v>1016</v>
      </c>
      <c r="C89" s="99" t="s">
        <v>710</v>
      </c>
      <c r="D89" s="99" t="s">
        <v>711</v>
      </c>
      <c r="E89" s="100" t="s">
        <v>339</v>
      </c>
      <c r="F89" s="100" t="s">
        <v>301</v>
      </c>
      <c r="G89" s="103">
        <v>13000</v>
      </c>
      <c r="H89" s="103">
        <v>0</v>
      </c>
      <c r="I89" s="103">
        <f t="shared" ref="I89" si="67">+G89+H89</f>
        <v>13000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f t="shared" si="66"/>
        <v>13000</v>
      </c>
    </row>
    <row r="90" spans="1:15" s="1" customFormat="1" ht="32.1" customHeight="1" x14ac:dyDescent="0.2">
      <c r="A90" s="221">
        <v>74</v>
      </c>
      <c r="B90" s="114" t="s">
        <v>1024</v>
      </c>
      <c r="C90" s="122" t="s">
        <v>857</v>
      </c>
      <c r="D90" s="122" t="s">
        <v>711</v>
      </c>
      <c r="E90" s="100" t="s">
        <v>339</v>
      </c>
      <c r="F90" s="108" t="s">
        <v>301</v>
      </c>
      <c r="G90" s="111">
        <v>13000</v>
      </c>
      <c r="H90" s="111">
        <v>0</v>
      </c>
      <c r="I90" s="111">
        <f t="shared" si="49"/>
        <v>13000</v>
      </c>
      <c r="J90" s="111">
        <v>0</v>
      </c>
      <c r="K90" s="111">
        <v>0</v>
      </c>
      <c r="L90" s="111">
        <v>0</v>
      </c>
      <c r="M90" s="111">
        <v>0</v>
      </c>
      <c r="N90" s="111">
        <f t="shared" ref="N90" si="68">SUM(J90:M90)</f>
        <v>0</v>
      </c>
      <c r="O90" s="111">
        <f t="shared" ref="O90:O97" si="69">+G90-N90</f>
        <v>13000</v>
      </c>
    </row>
    <row r="91" spans="1:15" s="1" customFormat="1" ht="32.1" customHeight="1" x14ac:dyDescent="0.2">
      <c r="A91" s="221">
        <v>75</v>
      </c>
      <c r="B91" s="114" t="s">
        <v>1025</v>
      </c>
      <c r="C91" s="122" t="s">
        <v>857</v>
      </c>
      <c r="D91" s="122" t="s">
        <v>711</v>
      </c>
      <c r="E91" s="100" t="s">
        <v>339</v>
      </c>
      <c r="F91" s="108" t="s">
        <v>301</v>
      </c>
      <c r="G91" s="111">
        <v>13000</v>
      </c>
      <c r="H91" s="111">
        <v>0</v>
      </c>
      <c r="I91" s="111">
        <f t="shared" ref="I91:I95" si="70">+G91+H91</f>
        <v>13000</v>
      </c>
      <c r="J91" s="111">
        <v>0</v>
      </c>
      <c r="K91" s="111">
        <v>0</v>
      </c>
      <c r="L91" s="111">
        <v>0</v>
      </c>
      <c r="M91" s="111">
        <v>0</v>
      </c>
      <c r="N91" s="111">
        <f t="shared" ref="N91:N95" si="71">SUM(J91:M91)</f>
        <v>0</v>
      </c>
      <c r="O91" s="111">
        <f t="shared" ref="O91:O95" si="72">+G91-N91</f>
        <v>13000</v>
      </c>
    </row>
    <row r="92" spans="1:15" s="1" customFormat="1" ht="32.1" customHeight="1" x14ac:dyDescent="0.2">
      <c r="A92" s="221">
        <v>76</v>
      </c>
      <c r="B92" s="114" t="s">
        <v>1026</v>
      </c>
      <c r="C92" s="122" t="s">
        <v>857</v>
      </c>
      <c r="D92" s="122" t="s">
        <v>711</v>
      </c>
      <c r="E92" s="100" t="s">
        <v>339</v>
      </c>
      <c r="F92" s="108" t="s">
        <v>301</v>
      </c>
      <c r="G92" s="111">
        <v>13000</v>
      </c>
      <c r="H92" s="111">
        <v>0</v>
      </c>
      <c r="I92" s="111">
        <f t="shared" si="70"/>
        <v>13000</v>
      </c>
      <c r="J92" s="111">
        <v>0</v>
      </c>
      <c r="K92" s="111">
        <v>0</v>
      </c>
      <c r="L92" s="111">
        <v>0</v>
      </c>
      <c r="M92" s="111">
        <v>0</v>
      </c>
      <c r="N92" s="111">
        <f t="shared" si="71"/>
        <v>0</v>
      </c>
      <c r="O92" s="111">
        <f t="shared" si="72"/>
        <v>13000</v>
      </c>
    </row>
    <row r="93" spans="1:15" s="1" customFormat="1" ht="32.1" customHeight="1" x14ac:dyDescent="0.2">
      <c r="A93" s="221">
        <v>77</v>
      </c>
      <c r="B93" s="114" t="s">
        <v>1045</v>
      </c>
      <c r="C93" s="122" t="s">
        <v>354</v>
      </c>
      <c r="D93" s="122" t="s">
        <v>711</v>
      </c>
      <c r="E93" s="100" t="s">
        <v>339</v>
      </c>
      <c r="F93" s="108" t="s">
        <v>301</v>
      </c>
      <c r="G93" s="111">
        <v>8500</v>
      </c>
      <c r="H93" s="111">
        <v>0</v>
      </c>
      <c r="I93" s="111">
        <f t="shared" si="70"/>
        <v>8500</v>
      </c>
      <c r="J93" s="111">
        <v>0</v>
      </c>
      <c r="K93" s="111">
        <v>0</v>
      </c>
      <c r="L93" s="111">
        <v>0</v>
      </c>
      <c r="M93" s="111">
        <v>0</v>
      </c>
      <c r="N93" s="111">
        <f t="shared" si="71"/>
        <v>0</v>
      </c>
      <c r="O93" s="111">
        <f t="shared" si="72"/>
        <v>8500</v>
      </c>
    </row>
    <row r="94" spans="1:15" s="1" customFormat="1" ht="32.1" customHeight="1" x14ac:dyDescent="0.2">
      <c r="A94" s="221">
        <v>78</v>
      </c>
      <c r="B94" s="114" t="s">
        <v>1051</v>
      </c>
      <c r="C94" s="122" t="s">
        <v>710</v>
      </c>
      <c r="D94" s="122" t="s">
        <v>711</v>
      </c>
      <c r="E94" s="100" t="s">
        <v>339</v>
      </c>
      <c r="F94" s="108" t="s">
        <v>301</v>
      </c>
      <c r="G94" s="111">
        <v>18000</v>
      </c>
      <c r="H94" s="111">
        <v>0</v>
      </c>
      <c r="I94" s="111">
        <f t="shared" si="70"/>
        <v>18000</v>
      </c>
      <c r="J94" s="111">
        <v>0</v>
      </c>
      <c r="K94" s="111">
        <v>0</v>
      </c>
      <c r="L94" s="111">
        <v>0</v>
      </c>
      <c r="M94" s="111">
        <v>0</v>
      </c>
      <c r="N94" s="111">
        <f t="shared" si="71"/>
        <v>0</v>
      </c>
      <c r="O94" s="111">
        <f t="shared" si="72"/>
        <v>18000</v>
      </c>
    </row>
    <row r="95" spans="1:15" s="1" customFormat="1" ht="32.1" customHeight="1" x14ac:dyDescent="0.2">
      <c r="A95" s="221">
        <v>79</v>
      </c>
      <c r="B95" s="114" t="s">
        <v>1046</v>
      </c>
      <c r="C95" s="122" t="s">
        <v>857</v>
      </c>
      <c r="D95" s="122" t="s">
        <v>711</v>
      </c>
      <c r="E95" s="100" t="s">
        <v>339</v>
      </c>
      <c r="F95" s="108" t="s">
        <v>301</v>
      </c>
      <c r="G95" s="111">
        <v>13000</v>
      </c>
      <c r="H95" s="111">
        <v>0</v>
      </c>
      <c r="I95" s="111">
        <f t="shared" si="70"/>
        <v>13000</v>
      </c>
      <c r="J95" s="111">
        <v>0</v>
      </c>
      <c r="K95" s="111">
        <v>0</v>
      </c>
      <c r="L95" s="111">
        <v>0</v>
      </c>
      <c r="M95" s="111">
        <v>0</v>
      </c>
      <c r="N95" s="111">
        <f t="shared" si="71"/>
        <v>0</v>
      </c>
      <c r="O95" s="111">
        <f t="shared" si="72"/>
        <v>13000</v>
      </c>
    </row>
    <row r="96" spans="1:15" s="1" customFormat="1" ht="32.1" customHeight="1" x14ac:dyDescent="0.2">
      <c r="A96" s="221">
        <v>80</v>
      </c>
      <c r="B96" s="114" t="s">
        <v>575</v>
      </c>
      <c r="C96" s="122" t="s">
        <v>354</v>
      </c>
      <c r="D96" s="122" t="s">
        <v>346</v>
      </c>
      <c r="E96" s="100" t="s">
        <v>339</v>
      </c>
      <c r="F96" s="108" t="s">
        <v>301</v>
      </c>
      <c r="G96" s="111">
        <v>12000</v>
      </c>
      <c r="H96" s="111">
        <v>0</v>
      </c>
      <c r="I96" s="111">
        <f t="shared" si="36"/>
        <v>12000</v>
      </c>
      <c r="J96" s="111">
        <v>0</v>
      </c>
      <c r="K96" s="111">
        <v>0</v>
      </c>
      <c r="L96" s="111">
        <v>0</v>
      </c>
      <c r="M96" s="111">
        <v>0</v>
      </c>
      <c r="N96" s="111">
        <f>+M96</f>
        <v>0</v>
      </c>
      <c r="O96" s="111">
        <f t="shared" si="69"/>
        <v>12000</v>
      </c>
    </row>
    <row r="97" spans="1:15" s="1" customFormat="1" ht="32.1" customHeight="1" x14ac:dyDescent="0.2">
      <c r="A97" s="221">
        <v>81</v>
      </c>
      <c r="B97" s="114" t="s">
        <v>521</v>
      </c>
      <c r="C97" s="122" t="s">
        <v>354</v>
      </c>
      <c r="D97" s="122" t="s">
        <v>346</v>
      </c>
      <c r="E97" s="100" t="s">
        <v>339</v>
      </c>
      <c r="F97" s="108" t="s">
        <v>301</v>
      </c>
      <c r="G97" s="111">
        <v>12000</v>
      </c>
      <c r="H97" s="111">
        <v>0</v>
      </c>
      <c r="I97" s="111">
        <f t="shared" ref="I97:I106" si="73">+G97+H97</f>
        <v>12000</v>
      </c>
      <c r="J97" s="111">
        <v>0</v>
      </c>
      <c r="K97" s="111">
        <v>0</v>
      </c>
      <c r="L97" s="111">
        <v>0</v>
      </c>
      <c r="M97" s="111">
        <v>2000</v>
      </c>
      <c r="N97" s="111">
        <f>+M97</f>
        <v>2000</v>
      </c>
      <c r="O97" s="111">
        <f t="shared" si="69"/>
        <v>10000</v>
      </c>
    </row>
    <row r="98" spans="1:15" s="1" customFormat="1" ht="32.1" customHeight="1" x14ac:dyDescent="0.2">
      <c r="A98" s="221">
        <v>82</v>
      </c>
      <c r="B98" s="114" t="s">
        <v>576</v>
      </c>
      <c r="C98" s="122" t="s">
        <v>354</v>
      </c>
      <c r="D98" s="122" t="s">
        <v>711</v>
      </c>
      <c r="E98" s="100" t="s">
        <v>339</v>
      </c>
      <c r="F98" s="108" t="s">
        <v>301</v>
      </c>
      <c r="G98" s="111">
        <v>12000</v>
      </c>
      <c r="H98" s="111">
        <v>0</v>
      </c>
      <c r="I98" s="111">
        <f t="shared" si="73"/>
        <v>12000</v>
      </c>
      <c r="J98" s="111">
        <v>0</v>
      </c>
      <c r="K98" s="111">
        <v>0</v>
      </c>
      <c r="L98" s="111">
        <v>0</v>
      </c>
      <c r="M98" s="111">
        <v>0</v>
      </c>
      <c r="N98" s="111">
        <f>+K98</f>
        <v>0</v>
      </c>
      <c r="O98" s="111">
        <f t="shared" ref="O98:O106" si="74">+I98-N98</f>
        <v>12000</v>
      </c>
    </row>
    <row r="99" spans="1:15" s="1" customFormat="1" ht="32.1" customHeight="1" x14ac:dyDescent="0.2">
      <c r="A99" s="221">
        <v>83</v>
      </c>
      <c r="B99" s="114" t="s">
        <v>520</v>
      </c>
      <c r="C99" s="122" t="s">
        <v>354</v>
      </c>
      <c r="D99" s="122" t="s">
        <v>346</v>
      </c>
      <c r="E99" s="100" t="s">
        <v>339</v>
      </c>
      <c r="F99" s="108" t="s">
        <v>301</v>
      </c>
      <c r="G99" s="111">
        <v>12000</v>
      </c>
      <c r="H99" s="111">
        <v>0</v>
      </c>
      <c r="I99" s="111">
        <f t="shared" si="73"/>
        <v>12000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f t="shared" si="74"/>
        <v>12000</v>
      </c>
    </row>
    <row r="100" spans="1:15" s="1" customFormat="1" ht="32.1" customHeight="1" x14ac:dyDescent="0.2">
      <c r="A100" s="221">
        <v>84</v>
      </c>
      <c r="B100" s="114" t="s">
        <v>803</v>
      </c>
      <c r="C100" s="122" t="s">
        <v>354</v>
      </c>
      <c r="D100" s="122" t="s">
        <v>346</v>
      </c>
      <c r="E100" s="100" t="s">
        <v>339</v>
      </c>
      <c r="F100" s="108" t="s">
        <v>301</v>
      </c>
      <c r="G100" s="111">
        <v>20000</v>
      </c>
      <c r="H100" s="111">
        <v>0</v>
      </c>
      <c r="I100" s="111">
        <f t="shared" si="73"/>
        <v>20000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>
        <f t="shared" si="74"/>
        <v>20000</v>
      </c>
    </row>
    <row r="101" spans="1:15" s="1" customFormat="1" ht="32.1" customHeight="1" x14ac:dyDescent="0.2">
      <c r="A101" s="221">
        <v>85</v>
      </c>
      <c r="B101" s="114" t="s">
        <v>574</v>
      </c>
      <c r="C101" s="122" t="s">
        <v>354</v>
      </c>
      <c r="D101" s="122" t="s">
        <v>711</v>
      </c>
      <c r="E101" s="100" t="s">
        <v>339</v>
      </c>
      <c r="F101" s="108" t="s">
        <v>301</v>
      </c>
      <c r="G101" s="111">
        <v>14000</v>
      </c>
      <c r="H101" s="111">
        <v>0</v>
      </c>
      <c r="I101" s="111">
        <f t="shared" si="73"/>
        <v>14000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f t="shared" si="74"/>
        <v>14000</v>
      </c>
    </row>
    <row r="102" spans="1:15" s="1" customFormat="1" ht="32.1" customHeight="1" x14ac:dyDescent="0.2">
      <c r="A102" s="221">
        <v>86</v>
      </c>
      <c r="B102" s="114" t="s">
        <v>267</v>
      </c>
      <c r="C102" s="122" t="s">
        <v>354</v>
      </c>
      <c r="D102" s="122" t="s">
        <v>246</v>
      </c>
      <c r="E102" s="100" t="s">
        <v>339</v>
      </c>
      <c r="F102" s="108" t="s">
        <v>301</v>
      </c>
      <c r="G102" s="111">
        <v>25000</v>
      </c>
      <c r="H102" s="111">
        <v>0</v>
      </c>
      <c r="I102" s="111">
        <f t="shared" si="73"/>
        <v>25000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f t="shared" si="74"/>
        <v>25000</v>
      </c>
    </row>
    <row r="103" spans="1:15" s="1" customFormat="1" ht="32.1" customHeight="1" x14ac:dyDescent="0.2">
      <c r="A103" s="221">
        <v>87</v>
      </c>
      <c r="B103" s="114" t="s">
        <v>522</v>
      </c>
      <c r="C103" s="122" t="s">
        <v>354</v>
      </c>
      <c r="D103" s="122" t="s">
        <v>346</v>
      </c>
      <c r="E103" s="100" t="s">
        <v>339</v>
      </c>
      <c r="F103" s="108" t="s">
        <v>301</v>
      </c>
      <c r="G103" s="111">
        <v>10500</v>
      </c>
      <c r="H103" s="111">
        <v>0</v>
      </c>
      <c r="I103" s="111">
        <f t="shared" si="73"/>
        <v>10500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f t="shared" si="74"/>
        <v>10500</v>
      </c>
    </row>
    <row r="104" spans="1:15" s="1" customFormat="1" ht="32.1" customHeight="1" x14ac:dyDescent="0.2">
      <c r="A104" s="221">
        <v>88</v>
      </c>
      <c r="B104" s="114" t="s">
        <v>519</v>
      </c>
      <c r="C104" s="122" t="s">
        <v>710</v>
      </c>
      <c r="D104" s="122" t="s">
        <v>346</v>
      </c>
      <c r="E104" s="100" t="s">
        <v>339</v>
      </c>
      <c r="F104" s="108" t="s">
        <v>301</v>
      </c>
      <c r="G104" s="111">
        <v>25000</v>
      </c>
      <c r="H104" s="111">
        <v>0</v>
      </c>
      <c r="I104" s="111">
        <f t="shared" si="73"/>
        <v>25000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f t="shared" si="74"/>
        <v>25000</v>
      </c>
    </row>
    <row r="105" spans="1:15" s="1" customFormat="1" ht="32.1" customHeight="1" x14ac:dyDescent="0.2">
      <c r="A105" s="221">
        <v>89</v>
      </c>
      <c r="B105" s="114" t="s">
        <v>805</v>
      </c>
      <c r="C105" s="122" t="s">
        <v>354</v>
      </c>
      <c r="D105" s="122" t="s">
        <v>346</v>
      </c>
      <c r="E105" s="100" t="s">
        <v>339</v>
      </c>
      <c r="F105" s="108" t="s">
        <v>301</v>
      </c>
      <c r="G105" s="111">
        <v>10500</v>
      </c>
      <c r="H105" s="111">
        <v>0</v>
      </c>
      <c r="I105" s="111">
        <f t="shared" si="73"/>
        <v>10500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f t="shared" si="74"/>
        <v>10500</v>
      </c>
    </row>
    <row r="106" spans="1:15" s="1" customFormat="1" ht="32.1" customHeight="1" x14ac:dyDescent="0.2">
      <c r="A106" s="221">
        <v>90</v>
      </c>
      <c r="B106" s="114" t="s">
        <v>713</v>
      </c>
      <c r="C106" s="122" t="s">
        <v>354</v>
      </c>
      <c r="D106" s="122" t="s">
        <v>346</v>
      </c>
      <c r="E106" s="108" t="s">
        <v>339</v>
      </c>
      <c r="F106" s="108" t="s">
        <v>301</v>
      </c>
      <c r="G106" s="111">
        <v>8500</v>
      </c>
      <c r="H106" s="111">
        <v>0</v>
      </c>
      <c r="I106" s="111">
        <f t="shared" si="73"/>
        <v>8500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f t="shared" si="74"/>
        <v>8500</v>
      </c>
    </row>
    <row r="107" spans="1:15" s="1" customFormat="1" ht="32.1" customHeight="1" x14ac:dyDescent="0.2">
      <c r="A107" s="221">
        <v>91</v>
      </c>
      <c r="B107" s="114" t="s">
        <v>804</v>
      </c>
      <c r="C107" s="122" t="s">
        <v>857</v>
      </c>
      <c r="D107" s="122" t="s">
        <v>1052</v>
      </c>
      <c r="E107" s="108" t="s">
        <v>339</v>
      </c>
      <c r="F107" s="108" t="s">
        <v>301</v>
      </c>
      <c r="G107" s="111">
        <v>25000</v>
      </c>
      <c r="H107" s="111">
        <v>0</v>
      </c>
      <c r="I107" s="111">
        <f t="shared" ref="I107:I108" si="75">+G107+H107</f>
        <v>25000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>
        <f t="shared" ref="O107:O108" si="76">+I107-N107</f>
        <v>25000</v>
      </c>
    </row>
    <row r="108" spans="1:15" s="1" customFormat="1" ht="32.1" customHeight="1" x14ac:dyDescent="0.2">
      <c r="A108" s="221">
        <v>92</v>
      </c>
      <c r="B108" s="114" t="s">
        <v>268</v>
      </c>
      <c r="C108" s="122" t="s">
        <v>354</v>
      </c>
      <c r="D108" s="122" t="s">
        <v>346</v>
      </c>
      <c r="E108" s="108" t="s">
        <v>339</v>
      </c>
      <c r="F108" s="108" t="s">
        <v>301</v>
      </c>
      <c r="G108" s="111">
        <v>40000</v>
      </c>
      <c r="H108" s="111">
        <v>0</v>
      </c>
      <c r="I108" s="111">
        <f t="shared" si="75"/>
        <v>40000</v>
      </c>
      <c r="J108" s="111">
        <v>0</v>
      </c>
      <c r="K108" s="111">
        <v>797.25</v>
      </c>
      <c r="L108" s="111">
        <v>0</v>
      </c>
      <c r="M108" s="111">
        <v>0</v>
      </c>
      <c r="N108" s="111">
        <v>797.25</v>
      </c>
      <c r="O108" s="111">
        <f t="shared" si="76"/>
        <v>39202.75</v>
      </c>
    </row>
    <row r="109" spans="1:15" s="7" customFormat="1" ht="36.75" customHeight="1" x14ac:dyDescent="0.2">
      <c r="A109" s="302" t="s">
        <v>483</v>
      </c>
      <c r="B109" s="304"/>
      <c r="C109" s="116">
        <v>45</v>
      </c>
      <c r="D109" s="151"/>
      <c r="E109" s="152"/>
      <c r="F109" s="153"/>
      <c r="G109" s="154">
        <f t="shared" ref="G109:O109" si="77">SUM(G64:G108)</f>
        <v>656000</v>
      </c>
      <c r="H109" s="154">
        <f t="shared" si="77"/>
        <v>0</v>
      </c>
      <c r="I109" s="154">
        <f t="shared" si="77"/>
        <v>656000</v>
      </c>
      <c r="J109" s="154">
        <f t="shared" si="77"/>
        <v>0</v>
      </c>
      <c r="K109" s="154">
        <f t="shared" si="77"/>
        <v>797.25</v>
      </c>
      <c r="L109" s="154">
        <f t="shared" si="77"/>
        <v>0</v>
      </c>
      <c r="M109" s="154">
        <f t="shared" si="77"/>
        <v>2000</v>
      </c>
      <c r="N109" s="154">
        <f t="shared" si="77"/>
        <v>2797.25</v>
      </c>
      <c r="O109" s="154">
        <f t="shared" si="77"/>
        <v>653202.75</v>
      </c>
    </row>
    <row r="110" spans="1:15" ht="36.75" customHeight="1" thickBot="1" x14ac:dyDescent="0.25">
      <c r="A110" s="300" t="s">
        <v>298</v>
      </c>
      <c r="B110" s="299"/>
      <c r="C110" s="297"/>
      <c r="D110" s="298"/>
      <c r="E110" s="298"/>
      <c r="F110" s="299"/>
      <c r="G110" s="193">
        <f t="shared" ref="G110:O110" si="78">+G109+G62+G45+G30</f>
        <v>1315000</v>
      </c>
      <c r="H110" s="193">
        <f t="shared" si="78"/>
        <v>6</v>
      </c>
      <c r="I110" s="193">
        <f t="shared" si="78"/>
        <v>1315006</v>
      </c>
      <c r="J110" s="193">
        <f t="shared" si="78"/>
        <v>0</v>
      </c>
      <c r="K110" s="193">
        <f t="shared" si="78"/>
        <v>2391.75</v>
      </c>
      <c r="L110" s="193">
        <f t="shared" si="78"/>
        <v>0</v>
      </c>
      <c r="M110" s="193">
        <f t="shared" si="78"/>
        <v>2000</v>
      </c>
      <c r="N110" s="193">
        <f t="shared" si="78"/>
        <v>4391.75</v>
      </c>
      <c r="O110" s="193">
        <f t="shared" si="78"/>
        <v>1310614.25</v>
      </c>
    </row>
    <row r="111" spans="1:15" s="16" customFormat="1" ht="32.1" customHeight="1" x14ac:dyDescent="0.2">
      <c r="A111" s="17"/>
      <c r="B111" s="157"/>
      <c r="C111" s="157"/>
      <c r="D111" s="157"/>
      <c r="E111" s="157"/>
      <c r="F111" s="157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1:15" s="1" customFormat="1" ht="32.1" customHeight="1" x14ac:dyDescent="0.2">
      <c r="A112" s="94"/>
      <c r="B112"/>
      <c r="C112"/>
      <c r="D112"/>
      <c r="E112"/>
      <c r="F112"/>
      <c r="G112" s="159"/>
      <c r="H112"/>
      <c r="I112"/>
      <c r="J112"/>
      <c r="K112"/>
      <c r="L112"/>
      <c r="M112"/>
      <c r="N112"/>
      <c r="O112" s="159"/>
    </row>
    <row r="113" spans="1:16" ht="24.75" customHeight="1" x14ac:dyDescent="0.2"/>
    <row r="114" spans="1:16" ht="21.75" customHeight="1" x14ac:dyDescent="0.2">
      <c r="C114" s="2" t="s">
        <v>20</v>
      </c>
      <c r="D114" s="2"/>
      <c r="E114" s="2"/>
      <c r="F114" s="289" t="s">
        <v>22</v>
      </c>
      <c r="G114" s="289"/>
      <c r="L114" s="289" t="s">
        <v>22</v>
      </c>
      <c r="M114" s="289"/>
      <c r="O114" s="2"/>
    </row>
    <row r="115" spans="1:16" s="2" customFormat="1" ht="21.75" customHeight="1" x14ac:dyDescent="0.2">
      <c r="A115" s="94"/>
      <c r="B115"/>
      <c r="F115"/>
      <c r="G115"/>
      <c r="H115"/>
      <c r="I115"/>
      <c r="J115"/>
      <c r="K115"/>
      <c r="L115"/>
      <c r="P115"/>
    </row>
    <row r="116" spans="1:16" s="2" customFormat="1" ht="21.75" customHeight="1" x14ac:dyDescent="0.2">
      <c r="A116" s="7"/>
      <c r="B116"/>
      <c r="F116"/>
      <c r="G116"/>
      <c r="H116"/>
      <c r="I116"/>
      <c r="J116"/>
      <c r="K116"/>
      <c r="L116"/>
      <c r="M116"/>
      <c r="N116"/>
      <c r="O116"/>
    </row>
    <row r="117" spans="1:16" s="2" customFormat="1" ht="21.75" customHeight="1" x14ac:dyDescent="0.2">
      <c r="A117" s="7"/>
      <c r="B117"/>
      <c r="C117" s="140"/>
      <c r="F117" s="140"/>
      <c r="G117" s="160"/>
      <c r="H117"/>
      <c r="I117"/>
      <c r="J117"/>
      <c r="K117"/>
      <c r="L117" s="141"/>
      <c r="M117" s="141"/>
      <c r="N117"/>
      <c r="O117"/>
    </row>
    <row r="118" spans="1:16" ht="21.75" customHeight="1" x14ac:dyDescent="0.2">
      <c r="A118" s="7"/>
      <c r="C118" s="2" t="s">
        <v>21</v>
      </c>
      <c r="D118" s="2"/>
      <c r="E118" s="2"/>
      <c r="F118" s="296" t="s">
        <v>24</v>
      </c>
      <c r="G118" s="296"/>
      <c r="L118" s="289" t="s">
        <v>23</v>
      </c>
      <c r="M118" s="289"/>
    </row>
    <row r="119" spans="1:16" ht="21.75" customHeight="1" x14ac:dyDescent="0.2">
      <c r="A119" s="7"/>
    </row>
    <row r="120" spans="1:16" ht="21.75" customHeight="1" x14ac:dyDescent="0.2">
      <c r="A120" s="15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6" ht="21.75" customHeight="1" x14ac:dyDescent="0.2">
      <c r="A121" s="2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6" ht="21.75" customHeight="1" x14ac:dyDescent="0.2">
      <c r="A122" s="25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6" ht="21.75" customHeight="1" x14ac:dyDescent="0.2">
      <c r="A123" s="25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6" ht="21.75" customHeight="1" x14ac:dyDescent="0.2">
      <c r="A124" s="2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6" ht="21.75" customHeight="1" x14ac:dyDescent="0.2">
      <c r="A125" s="2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6" ht="14.25" x14ac:dyDescent="0.2">
      <c r="A126" s="2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6" ht="14.25" x14ac:dyDescent="0.2">
      <c r="A127" s="25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6" ht="14.25" x14ac:dyDescent="0.2">
      <c r="A128" s="2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x14ac:dyDescent="0.2">
      <c r="A129" s="25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x14ac:dyDescent="0.2">
      <c r="A130" s="9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t="14.25" x14ac:dyDescent="0.2">
      <c r="A131" s="9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s="1" customFormat="1" ht="36" customHeight="1" x14ac:dyDescent="0.2">
      <c r="A132" s="25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s="1" customFormat="1" ht="36" customHeight="1" x14ac:dyDescent="0.2">
      <c r="A133" s="2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4.25" x14ac:dyDescent="0.2">
      <c r="A134" s="2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36" customHeight="1" x14ac:dyDescent="0.2">
      <c r="A135" s="25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36" customHeight="1" x14ac:dyDescent="0.2">
      <c r="A136" s="2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36" customHeight="1" x14ac:dyDescent="0.2">
      <c r="A137" s="2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36" customHeight="1" x14ac:dyDescent="0.2">
      <c r="A138" s="2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4.25" x14ac:dyDescent="0.2">
      <c r="A139" s="2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4.25" x14ac:dyDescent="0.2">
      <c r="A140" s="2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4.25" x14ac:dyDescent="0.2">
      <c r="A141" s="25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4.25" x14ac:dyDescent="0.2">
      <c r="A142" s="2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4.25" x14ac:dyDescent="0.2">
      <c r="A143" s="2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4.25" x14ac:dyDescent="0.2">
      <c r="A144" s="9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14.25" x14ac:dyDescent="0.2">
      <c r="A145" s="9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s="3" customFormat="1" ht="36" customHeight="1" x14ac:dyDescent="0.2">
      <c r="A146" s="9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s="3" customFormat="1" ht="36" customHeight="1" x14ac:dyDescent="0.2">
      <c r="A147" s="9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s="3" customFormat="1" ht="36" customHeight="1" x14ac:dyDescent="0.2">
      <c r="A148" s="9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s="3" customFormat="1" ht="36" customHeight="1" x14ac:dyDescent="0.2">
      <c r="A149" s="9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s="3" customFormat="1" ht="36" customHeight="1" x14ac:dyDescent="0.2">
      <c r="A150" s="9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s="3" customFormat="1" ht="36" customHeight="1" x14ac:dyDescent="0.2">
      <c r="A151" s="9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s="3" customFormat="1" ht="36" customHeight="1" x14ac:dyDescent="0.2">
      <c r="A152" s="9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s="3" customFormat="1" ht="36" customHeight="1" x14ac:dyDescent="0.2">
      <c r="A153" s="9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s="3" customFormat="1" ht="36" customHeight="1" x14ac:dyDescent="0.2">
      <c r="A154" s="9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s="3" customFormat="1" ht="36" customHeight="1" x14ac:dyDescent="0.2">
      <c r="A155" s="9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s="3" customFormat="1" ht="36" customHeight="1" x14ac:dyDescent="0.2">
      <c r="A156" s="9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s="3" customFormat="1" ht="36" customHeight="1" x14ac:dyDescent="0.2">
      <c r="A157" s="93"/>
    </row>
    <row r="158" spans="1:15" s="3" customFormat="1" ht="36" customHeight="1" x14ac:dyDescent="0.2">
      <c r="A158" s="94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s="3" customFormat="1" ht="36" customHeight="1" x14ac:dyDescent="0.2">
      <c r="A159" s="94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sortState xmlns:xlrd2="http://schemas.microsoft.com/office/spreadsheetml/2017/richdata2" ref="A10:O61">
    <sortCondition ref="B10:B61"/>
  </sortState>
  <mergeCells count="18">
    <mergeCell ref="L118:M118"/>
    <mergeCell ref="A5:O5"/>
    <mergeCell ref="F118:G118"/>
    <mergeCell ref="A2:O2"/>
    <mergeCell ref="A4:O4"/>
    <mergeCell ref="L114:M114"/>
    <mergeCell ref="F114:G114"/>
    <mergeCell ref="A63:O63"/>
    <mergeCell ref="A109:B109"/>
    <mergeCell ref="A10:O10"/>
    <mergeCell ref="A30:B30"/>
    <mergeCell ref="A31:O31"/>
    <mergeCell ref="A45:B45"/>
    <mergeCell ref="A46:O46"/>
    <mergeCell ref="A62:B62"/>
    <mergeCell ref="B7:N7"/>
    <mergeCell ref="C110:F110"/>
    <mergeCell ref="A110:B110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8"/>
  <sheetViews>
    <sheetView showGridLines="0" tabSelected="1" topLeftCell="I65" zoomScale="91" zoomScaleNormal="91" zoomScaleSheetLayoutView="96" workbookViewId="0">
      <selection activeCell="N91" sqref="N91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4"/>
      <c r="M11" s="94"/>
      <c r="N11" s="2"/>
      <c r="O11" s="2"/>
      <c r="P11" s="2"/>
      <c r="Q11" s="2"/>
    </row>
    <row r="12" spans="1:17" x14ac:dyDescent="0.2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</row>
    <row r="13" spans="1:17" x14ac:dyDescent="0.2">
      <c r="A13" s="285" t="s">
        <v>9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</row>
    <row r="14" spans="1:17" ht="18.75" customHeight="1" x14ac:dyDescent="0.2">
      <c r="A14" s="285" t="s">
        <v>1035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4"/>
      <c r="M15" s="94"/>
      <c r="N15" s="2"/>
      <c r="O15" s="2"/>
      <c r="P15" s="2"/>
      <c r="Q15" s="2"/>
    </row>
    <row r="16" spans="1:17" x14ac:dyDescent="0.2">
      <c r="A16" s="161"/>
      <c r="B16" s="289" t="s">
        <v>716</v>
      </c>
      <c r="C16" s="289"/>
      <c r="D16" s="289"/>
      <c r="E16" s="289"/>
      <c r="F16" s="289"/>
      <c r="G16" s="289"/>
      <c r="H16" s="289"/>
      <c r="I16" s="289"/>
      <c r="J16" s="289"/>
      <c r="K16" s="290"/>
      <c r="L16" s="291"/>
      <c r="M16" s="292"/>
      <c r="N16" s="289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4"/>
      <c r="M17" s="94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4"/>
      <c r="M18" s="94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6" t="s">
        <v>8</v>
      </c>
      <c r="B20" s="87" t="s">
        <v>5</v>
      </c>
      <c r="C20" s="87" t="s">
        <v>17</v>
      </c>
      <c r="D20" s="87" t="s">
        <v>6</v>
      </c>
      <c r="E20" s="87" t="s">
        <v>7</v>
      </c>
      <c r="F20" s="87" t="s">
        <v>18</v>
      </c>
      <c r="G20" s="87" t="s">
        <v>13</v>
      </c>
      <c r="H20" s="87" t="s">
        <v>14</v>
      </c>
      <c r="I20" s="87" t="s">
        <v>12</v>
      </c>
      <c r="J20" s="87" t="s">
        <v>340</v>
      </c>
      <c r="K20" s="87" t="s">
        <v>345</v>
      </c>
      <c r="L20" s="87" t="s">
        <v>0</v>
      </c>
      <c r="M20" s="87" t="s">
        <v>1</v>
      </c>
      <c r="N20" s="87" t="s">
        <v>2</v>
      </c>
      <c r="O20" s="87" t="s">
        <v>342</v>
      </c>
      <c r="P20" s="87" t="s">
        <v>343</v>
      </c>
      <c r="Q20" s="97" t="s">
        <v>10</v>
      </c>
    </row>
    <row r="21" spans="1:17" s="7" customFormat="1" ht="36.75" customHeight="1" x14ac:dyDescent="0.2">
      <c r="A21" s="302" t="s">
        <v>1037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1:17" s="7" customFormat="1" ht="38.25" customHeight="1" x14ac:dyDescent="0.2">
      <c r="A22" s="201">
        <v>1</v>
      </c>
      <c r="B22" s="122" t="s">
        <v>285</v>
      </c>
      <c r="C22" s="122" t="s">
        <v>439</v>
      </c>
      <c r="D22" s="122" t="s">
        <v>1038</v>
      </c>
      <c r="E22" s="108" t="s">
        <v>347</v>
      </c>
      <c r="F22" s="108" t="s">
        <v>19</v>
      </c>
      <c r="G22" s="123">
        <v>45809</v>
      </c>
      <c r="H22" s="123">
        <v>45992</v>
      </c>
      <c r="I22" s="112">
        <v>145000</v>
      </c>
      <c r="J22" s="112">
        <v>0</v>
      </c>
      <c r="K22" s="112">
        <f>SUM(I22:J22)</f>
        <v>145000</v>
      </c>
      <c r="L22" s="112">
        <f>IF(K22&gt;=[1]Datos!$D$14,([1]Datos!$D$14*[1]Datos!$C$14),IF(K22&lt;=[1]Datos!$D$14,(K22*[1]Datos!$C$14)))</f>
        <v>4161.5</v>
      </c>
      <c r="M22" s="112">
        <v>22690.49</v>
      </c>
      <c r="N22" s="112">
        <v>4408</v>
      </c>
      <c r="O22" s="112">
        <v>25</v>
      </c>
      <c r="P22" s="112">
        <f t="shared" ref="P22" si="0">SUM(L22:O22)</f>
        <v>31284.99</v>
      </c>
      <c r="Q22" s="204">
        <f>+K22-P22</f>
        <v>113715.01</v>
      </c>
    </row>
    <row r="23" spans="1:17" s="85" customFormat="1" ht="36.75" customHeight="1" x14ac:dyDescent="0.2">
      <c r="A23" s="302" t="s">
        <v>483</v>
      </c>
      <c r="B23" s="304"/>
      <c r="C23" s="116">
        <v>1</v>
      </c>
      <c r="D23" s="116"/>
      <c r="E23" s="191"/>
      <c r="F23" s="117"/>
      <c r="G23" s="118"/>
      <c r="H23" s="119"/>
      <c r="I23" s="120">
        <f t="shared" ref="I23:Q23" si="1">SUM(I21:I22)</f>
        <v>145000</v>
      </c>
      <c r="J23" s="120">
        <f t="shared" si="1"/>
        <v>0</v>
      </c>
      <c r="K23" s="120">
        <f t="shared" si="1"/>
        <v>145000</v>
      </c>
      <c r="L23" s="120">
        <f t="shared" si="1"/>
        <v>4161.5</v>
      </c>
      <c r="M23" s="120">
        <f t="shared" si="1"/>
        <v>22690.49</v>
      </c>
      <c r="N23" s="120">
        <f t="shared" si="1"/>
        <v>4408</v>
      </c>
      <c r="O23" s="120">
        <f t="shared" si="1"/>
        <v>25</v>
      </c>
      <c r="P23" s="120">
        <f t="shared" si="1"/>
        <v>31284.99</v>
      </c>
      <c r="Q23" s="120">
        <f t="shared" si="1"/>
        <v>113715.01</v>
      </c>
    </row>
    <row r="24" spans="1:17" s="7" customFormat="1" ht="36.75" customHeight="1" x14ac:dyDescent="0.2">
      <c r="A24" s="302" t="s">
        <v>517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5"/>
    </row>
    <row r="25" spans="1:17" s="7" customFormat="1" ht="38.25" customHeight="1" x14ac:dyDescent="0.2">
      <c r="A25" s="201">
        <v>2</v>
      </c>
      <c r="B25" s="122" t="s">
        <v>388</v>
      </c>
      <c r="C25" s="122" t="s">
        <v>439</v>
      </c>
      <c r="D25" s="122" t="s">
        <v>456</v>
      </c>
      <c r="E25" s="108" t="s">
        <v>347</v>
      </c>
      <c r="F25" s="108" t="s">
        <v>19</v>
      </c>
      <c r="G25" s="123">
        <v>45108</v>
      </c>
      <c r="H25" s="123">
        <v>45261</v>
      </c>
      <c r="I25" s="112">
        <v>218250</v>
      </c>
      <c r="J25" s="112">
        <v>0</v>
      </c>
      <c r="K25" s="112">
        <f>SUM(I25:J25)</f>
        <v>218250</v>
      </c>
      <c r="L25" s="112">
        <f>IF(K25&gt;=[1]Datos!$D$14,([1]Datos!$D$14*[1]Datos!$C$14),IF(K25&lt;=[1]Datos!$D$14,(K25*[1]Datos!$C$14)))</f>
        <v>6263.7749999999996</v>
      </c>
      <c r="M25" s="112">
        <v>39932.14</v>
      </c>
      <c r="N25" s="112">
        <v>6589.14</v>
      </c>
      <c r="O25" s="112">
        <v>25</v>
      </c>
      <c r="P25" s="112">
        <f t="shared" ref="P25" si="2">SUM(L25:O25)</f>
        <v>52810.055</v>
      </c>
      <c r="Q25" s="204">
        <f>+K25-P25</f>
        <v>165439.94500000001</v>
      </c>
    </row>
    <row r="26" spans="1:17" s="85" customFormat="1" ht="36.75" customHeight="1" x14ac:dyDescent="0.2">
      <c r="A26" s="302" t="s">
        <v>483</v>
      </c>
      <c r="B26" s="304"/>
      <c r="C26" s="116">
        <v>1</v>
      </c>
      <c r="D26" s="116"/>
      <c r="E26" s="191"/>
      <c r="F26" s="117"/>
      <c r="G26" s="118"/>
      <c r="H26" s="119"/>
      <c r="I26" s="120">
        <f t="shared" ref="I26:Q26" si="3">SUM(I24:I25)</f>
        <v>218250</v>
      </c>
      <c r="J26" s="120">
        <f t="shared" si="3"/>
        <v>0</v>
      </c>
      <c r="K26" s="120">
        <f t="shared" si="3"/>
        <v>218250</v>
      </c>
      <c r="L26" s="120">
        <f t="shared" si="3"/>
        <v>6263.7749999999996</v>
      </c>
      <c r="M26" s="120">
        <f t="shared" si="3"/>
        <v>39932.14</v>
      </c>
      <c r="N26" s="120">
        <f t="shared" si="3"/>
        <v>6589.14</v>
      </c>
      <c r="O26" s="120">
        <f t="shared" si="3"/>
        <v>25</v>
      </c>
      <c r="P26" s="120">
        <f t="shared" si="3"/>
        <v>52810.055</v>
      </c>
      <c r="Q26" s="120">
        <f t="shared" si="3"/>
        <v>165439.94500000001</v>
      </c>
    </row>
    <row r="27" spans="1:17" ht="29.25" customHeight="1" x14ac:dyDescent="0.2">
      <c r="A27" s="293" t="s">
        <v>695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5"/>
    </row>
    <row r="28" spans="1:17" s="7" customFormat="1" ht="38.25" customHeight="1" x14ac:dyDescent="0.2">
      <c r="A28" s="201">
        <v>3</v>
      </c>
      <c r="B28" s="202" t="s">
        <v>348</v>
      </c>
      <c r="C28" s="122" t="s">
        <v>439</v>
      </c>
      <c r="D28" s="166" t="s">
        <v>454</v>
      </c>
      <c r="E28" s="108" t="s">
        <v>347</v>
      </c>
      <c r="F28" s="108" t="s">
        <v>19</v>
      </c>
      <c r="G28" s="109">
        <v>45627</v>
      </c>
      <c r="H28" s="123">
        <v>45809</v>
      </c>
      <c r="I28" s="112">
        <v>180000</v>
      </c>
      <c r="J28" s="112">
        <v>0</v>
      </c>
      <c r="K28" s="200">
        <f t="shared" ref="K28" si="4">SUM(I28:J28)</f>
        <v>180000</v>
      </c>
      <c r="L28" s="203">
        <f>IF(K28&gt;=[1]Datos!$D$14,([1]Datos!$D$14*[1]Datos!$C$14),IF(K28&lt;=[1]Datos!$D$14,(K28*[1]Datos!$C$14)))</f>
        <v>5166</v>
      </c>
      <c r="M28" s="112">
        <v>30923.37</v>
      </c>
      <c r="N28" s="112">
        <v>5472</v>
      </c>
      <c r="O28" s="112">
        <v>25</v>
      </c>
      <c r="P28" s="112">
        <f t="shared" ref="P28" si="5">SUM(L28:O28)</f>
        <v>41586.369999999995</v>
      </c>
      <c r="Q28" s="204">
        <f t="shared" ref="Q28" si="6">+K28-P28</f>
        <v>138413.63</v>
      </c>
    </row>
    <row r="29" spans="1:17" s="7" customFormat="1" ht="38.25" customHeight="1" x14ac:dyDescent="0.2">
      <c r="A29" s="201">
        <v>4</v>
      </c>
      <c r="B29" s="148" t="s">
        <v>876</v>
      </c>
      <c r="C29" s="122" t="s">
        <v>439</v>
      </c>
      <c r="D29" s="148" t="s">
        <v>510</v>
      </c>
      <c r="E29" s="108" t="s">
        <v>347</v>
      </c>
      <c r="F29" s="108" t="s">
        <v>301</v>
      </c>
      <c r="G29" s="123">
        <v>45170</v>
      </c>
      <c r="H29" s="123">
        <v>45352</v>
      </c>
      <c r="I29" s="205">
        <v>140000</v>
      </c>
      <c r="J29" s="112">
        <v>0</v>
      </c>
      <c r="K29" s="200">
        <f t="shared" ref="K29" si="7">SUM(I29:J29)</f>
        <v>140000</v>
      </c>
      <c r="L29" s="112">
        <f>IF(K29&gt;=[1]Datos!$D$14,([1]Datos!$D$14*[1]Datos!$C$14),IF(K29&lt;=[1]Datos!$D$14,(K29*[1]Datos!$C$14)))</f>
        <v>4018</v>
      </c>
      <c r="M29" s="112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21514.360666666667</v>
      </c>
      <c r="N29" s="112">
        <f>IF(I29&gt;=Datos!$D$15,(Datos!$D$15*Datos!$C$15),IF(I29&lt;=Datos!$D$15,(I29*Datos!$C$15)))</f>
        <v>4256</v>
      </c>
      <c r="O29" s="112">
        <v>25</v>
      </c>
      <c r="P29" s="112">
        <f t="shared" ref="P29" si="8">SUM(L29:O29)</f>
        <v>29813.360666666667</v>
      </c>
      <c r="Q29" s="204">
        <f t="shared" ref="Q29" si="9">+K29-P29</f>
        <v>110186.63933333333</v>
      </c>
    </row>
    <row r="30" spans="1:17" s="85" customFormat="1" ht="36.75" customHeight="1" x14ac:dyDescent="0.2">
      <c r="A30" s="302" t="s">
        <v>483</v>
      </c>
      <c r="B30" s="304"/>
      <c r="C30" s="116">
        <v>3</v>
      </c>
      <c r="D30" s="116"/>
      <c r="E30" s="191"/>
      <c r="F30" s="117"/>
      <c r="G30" s="118"/>
      <c r="H30" s="119"/>
      <c r="I30" s="120">
        <f t="shared" ref="I30:Q30" si="10">SUM(I28:I29)</f>
        <v>320000</v>
      </c>
      <c r="J30" s="120">
        <f t="shared" si="10"/>
        <v>0</v>
      </c>
      <c r="K30" s="120">
        <f t="shared" si="10"/>
        <v>320000</v>
      </c>
      <c r="L30" s="120">
        <f t="shared" si="10"/>
        <v>9184</v>
      </c>
      <c r="M30" s="120">
        <f t="shared" si="10"/>
        <v>52437.73066666667</v>
      </c>
      <c r="N30" s="120">
        <f t="shared" si="10"/>
        <v>9728</v>
      </c>
      <c r="O30" s="120">
        <f t="shared" si="10"/>
        <v>50</v>
      </c>
      <c r="P30" s="120">
        <f t="shared" si="10"/>
        <v>71399.73066666667</v>
      </c>
      <c r="Q30" s="120">
        <f t="shared" si="10"/>
        <v>248600.26933333333</v>
      </c>
    </row>
    <row r="31" spans="1:17" s="7" customFormat="1" ht="36.75" customHeight="1" x14ac:dyDescent="0.2">
      <c r="A31" s="302" t="s">
        <v>518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5"/>
    </row>
    <row r="32" spans="1:17" s="7" customFormat="1" ht="38.25" customHeight="1" x14ac:dyDescent="0.2">
      <c r="A32" s="201">
        <v>5</v>
      </c>
      <c r="B32" s="206" t="s">
        <v>872</v>
      </c>
      <c r="C32" s="127" t="s">
        <v>439</v>
      </c>
      <c r="D32" s="127" t="s">
        <v>873</v>
      </c>
      <c r="E32" s="108" t="s">
        <v>347</v>
      </c>
      <c r="F32" s="108" t="s">
        <v>301</v>
      </c>
      <c r="G32" s="109">
        <v>45689</v>
      </c>
      <c r="H32" s="123">
        <v>45717</v>
      </c>
      <c r="I32" s="128">
        <v>30000</v>
      </c>
      <c r="J32" s="112">
        <v>0</v>
      </c>
      <c r="K32" s="128">
        <f>SUM(I32:J32)</f>
        <v>30000</v>
      </c>
      <c r="L32" s="207">
        <f>IF(K32&gt;=[1]Datos!$D$14,([1]Datos!$D$14*[1]Datos!$C$14),IF(K32&lt;=[1]Datos!$D$14,(K32*[1]Datos!$C$14)))</f>
        <v>861</v>
      </c>
      <c r="M32" s="208" t="str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0</v>
      </c>
      <c r="N32" s="207">
        <f>IF(I32&gt;=Datos!$D$15,(Datos!$D$15*Datos!$C$15),IF(I32&lt;=Datos!$D$15,(I32*Datos!$C$15)))</f>
        <v>912</v>
      </c>
      <c r="O32" s="112">
        <v>25</v>
      </c>
      <c r="P32" s="112">
        <f t="shared" ref="P32" si="11">SUM(L32:O32)</f>
        <v>1798</v>
      </c>
      <c r="Q32" s="204">
        <f>+I32-P32</f>
        <v>28202</v>
      </c>
    </row>
    <row r="33" spans="1:17" s="7" customFormat="1" ht="38.25" customHeight="1" x14ac:dyDescent="0.2">
      <c r="A33" s="201">
        <v>6</v>
      </c>
      <c r="B33" s="206" t="s">
        <v>877</v>
      </c>
      <c r="C33" s="127" t="s">
        <v>439</v>
      </c>
      <c r="D33" s="127" t="s">
        <v>873</v>
      </c>
      <c r="E33" s="108" t="s">
        <v>347</v>
      </c>
      <c r="F33" s="108" t="s">
        <v>301</v>
      </c>
      <c r="G33" s="109">
        <v>45717</v>
      </c>
      <c r="H33" s="123">
        <v>45901</v>
      </c>
      <c r="I33" s="128">
        <v>50000</v>
      </c>
      <c r="J33" s="112">
        <v>0</v>
      </c>
      <c r="K33" s="128">
        <f>SUM(I33:J33)</f>
        <v>50000</v>
      </c>
      <c r="L33" s="207">
        <f>IF(K33&gt;=[1]Datos!$D$14,([1]Datos!$D$14*[1]Datos!$C$14),IF(K33&lt;=[1]Datos!$D$14,(K33*[1]Datos!$C$14)))</f>
        <v>1435</v>
      </c>
      <c r="M33" s="208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207">
        <f>IF(I33&gt;=Datos!$D$15,(Datos!$D$15*Datos!$C$15),IF(I33&lt;=Datos!$D$15,(I33*Datos!$C$15)))</f>
        <v>1520</v>
      </c>
      <c r="O33" s="112">
        <v>25</v>
      </c>
      <c r="P33" s="112">
        <f t="shared" ref="P33" si="12">SUM(L33:O33)</f>
        <v>4833.9984999999997</v>
      </c>
      <c r="Q33" s="204">
        <f>+I33-P33</f>
        <v>45166.001499999998</v>
      </c>
    </row>
    <row r="34" spans="1:17" s="7" customFormat="1" ht="38.25" customHeight="1" x14ac:dyDescent="0.2">
      <c r="A34" s="201">
        <v>7</v>
      </c>
      <c r="B34" s="206" t="s">
        <v>610</v>
      </c>
      <c r="C34" s="127" t="s">
        <v>439</v>
      </c>
      <c r="D34" s="127" t="s">
        <v>366</v>
      </c>
      <c r="E34" s="108" t="s">
        <v>347</v>
      </c>
      <c r="F34" s="108" t="s">
        <v>19</v>
      </c>
      <c r="G34" s="109">
        <v>45627</v>
      </c>
      <c r="H34" s="123">
        <v>45809</v>
      </c>
      <c r="I34" s="128">
        <v>125000</v>
      </c>
      <c r="J34" s="112">
        <v>0</v>
      </c>
      <c r="K34" s="128">
        <f>SUM(I34:J34)</f>
        <v>125000</v>
      </c>
      <c r="L34" s="207">
        <f>IF(K34&gt;=[1]Datos!$D$14,([1]Datos!$D$14*[1]Datos!$C$14),IF(K34&lt;=[1]Datos!$D$14,(K34*[1]Datos!$C$14)))</f>
        <v>3587.5</v>
      </c>
      <c r="M34" s="208">
        <f>IF((I34-L34-N34)&lt;=Datos!$G$7,"0",IF((I34-L34-N34)&lt;=Datos!$G$8,((I34-L34-N34)-Datos!$F$8)*Datos!$I$6,IF((I34-L34-N34)&lt;=Datos!$G$9,Datos!$I$8+((I34-L34-N34)-Datos!$F$9)*Datos!$J$6,IF((I34-L34-N34)&gt;=Datos!$F$10,(Datos!$I$8+Datos!$J$8)+((I34-L34-N34)-Datos!$F$10)*Datos!$K$6))))</f>
        <v>17985.985666666667</v>
      </c>
      <c r="N34" s="207">
        <f>IF(I34&gt;=Datos!$D$15,(Datos!$D$15*Datos!$C$15),IF(I34&lt;=Datos!$D$15,(I34*Datos!$C$15)))</f>
        <v>3800</v>
      </c>
      <c r="O34" s="112">
        <v>25</v>
      </c>
      <c r="P34" s="112">
        <f t="shared" ref="P34" si="13">SUM(L34:O34)</f>
        <v>25398.485666666667</v>
      </c>
      <c r="Q34" s="204">
        <f>+I34-P34</f>
        <v>99601.514333333325</v>
      </c>
    </row>
    <row r="35" spans="1:17" s="7" customFormat="1" ht="38.25" customHeight="1" x14ac:dyDescent="0.2">
      <c r="A35" s="201">
        <v>8</v>
      </c>
      <c r="B35" s="206" t="s">
        <v>365</v>
      </c>
      <c r="C35" s="127" t="s">
        <v>439</v>
      </c>
      <c r="D35" s="127" t="s">
        <v>366</v>
      </c>
      <c r="E35" s="108" t="s">
        <v>347</v>
      </c>
      <c r="F35" s="108" t="s">
        <v>19</v>
      </c>
      <c r="G35" s="109">
        <v>45017</v>
      </c>
      <c r="H35" s="123">
        <v>45200</v>
      </c>
      <c r="I35" s="128">
        <v>125000</v>
      </c>
      <c r="J35" s="112">
        <v>0</v>
      </c>
      <c r="K35" s="128">
        <f>SUM(I35:J35)</f>
        <v>125000</v>
      </c>
      <c r="L35" s="207">
        <f>IF(K35&gt;=[1]Datos!$D$14,([1]Datos!$D$14*[1]Datos!$C$14),IF(K35&lt;=[1]Datos!$D$14,(K35*[1]Datos!$C$14)))</f>
        <v>3587.5</v>
      </c>
      <c r="M35" s="208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17985.985666666667</v>
      </c>
      <c r="N35" s="207">
        <f>IF(I35&gt;=Datos!$D$15,(Datos!$D$15*Datos!$C$15),IF(I35&lt;=Datos!$D$15,(I35*Datos!$C$15)))</f>
        <v>3800</v>
      </c>
      <c r="O35" s="112">
        <v>25</v>
      </c>
      <c r="P35" s="112">
        <f t="shared" ref="P35" si="14">SUM(L35:O35)</f>
        <v>25398.485666666667</v>
      </c>
      <c r="Q35" s="204">
        <f>+I35-P35</f>
        <v>99601.514333333325</v>
      </c>
    </row>
    <row r="36" spans="1:17" s="7" customFormat="1" ht="38.25" customHeight="1" x14ac:dyDescent="0.2">
      <c r="A36" s="201">
        <v>9</v>
      </c>
      <c r="B36" s="206" t="s">
        <v>607</v>
      </c>
      <c r="C36" s="127" t="s">
        <v>354</v>
      </c>
      <c r="D36" s="127" t="s">
        <v>697</v>
      </c>
      <c r="E36" s="108" t="s">
        <v>347</v>
      </c>
      <c r="F36" s="108" t="s">
        <v>301</v>
      </c>
      <c r="G36" s="109">
        <v>45444</v>
      </c>
      <c r="H36" s="123">
        <v>45627</v>
      </c>
      <c r="I36" s="128">
        <v>50000</v>
      </c>
      <c r="J36" s="112">
        <v>0</v>
      </c>
      <c r="K36" s="128">
        <f>SUM(I36:J36)</f>
        <v>50000</v>
      </c>
      <c r="L36" s="207">
        <f>IF(K36&gt;=[1]Datos!$D$14,([1]Datos!$D$14*[1]Datos!$C$14),IF(K36&lt;=[1]Datos!$D$14,(K36*[1]Datos!$C$14)))</f>
        <v>1435</v>
      </c>
      <c r="M36" s="208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1853.9984999999997</v>
      </c>
      <c r="N36" s="207">
        <f>IF(I36&gt;=Datos!$D$15,(Datos!$D$15*Datos!$C$15),IF(I36&lt;=Datos!$D$15,(I36*Datos!$C$15)))</f>
        <v>1520</v>
      </c>
      <c r="O36" s="112">
        <v>25</v>
      </c>
      <c r="P36" s="112">
        <f t="shared" ref="P36:P37" si="15">SUM(L36:O36)</f>
        <v>4833.9984999999997</v>
      </c>
      <c r="Q36" s="204">
        <f>+I36-P36</f>
        <v>45166.001499999998</v>
      </c>
    </row>
    <row r="37" spans="1:17" s="7" customFormat="1" ht="38.25" customHeight="1" x14ac:dyDescent="0.2">
      <c r="A37" s="201">
        <v>10</v>
      </c>
      <c r="B37" s="122" t="s">
        <v>1122</v>
      </c>
      <c r="C37" s="122" t="s">
        <v>439</v>
      </c>
      <c r="D37" s="122" t="s">
        <v>258</v>
      </c>
      <c r="E37" s="108" t="s">
        <v>347</v>
      </c>
      <c r="F37" s="108" t="s">
        <v>301</v>
      </c>
      <c r="G37" s="123">
        <v>45809</v>
      </c>
      <c r="H37" s="123">
        <v>45992</v>
      </c>
      <c r="I37" s="112">
        <v>45000</v>
      </c>
      <c r="J37" s="112">
        <v>0</v>
      </c>
      <c r="K37" s="200">
        <f>+I37+J37</f>
        <v>45000</v>
      </c>
      <c r="L37" s="112">
        <f>IF(K37&gt;=[1]Datos!$D$14,([1]Datos!$D$14*[1]Datos!$C$14),IF(K37&lt;=[1]Datos!$D$14,(K37*[1]Datos!$C$14)))</f>
        <v>1291.5</v>
      </c>
      <c r="M37" s="112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1148.3234999999997</v>
      </c>
      <c r="N37" s="112">
        <f>IF(I37&gt;=Datos!$D$15,(Datos!$D$15*Datos!$C$15),IF(I37&lt;=Datos!$D$15,(I37*Datos!$C$15)))</f>
        <v>1368</v>
      </c>
      <c r="O37" s="112">
        <v>25</v>
      </c>
      <c r="P37" s="112">
        <f t="shared" si="15"/>
        <v>3832.8234999999995</v>
      </c>
      <c r="Q37" s="204">
        <f>+I37-P37</f>
        <v>41167.176500000001</v>
      </c>
    </row>
    <row r="38" spans="1:17" s="85" customFormat="1" ht="36.75" customHeight="1" x14ac:dyDescent="0.2">
      <c r="A38" s="302" t="s">
        <v>483</v>
      </c>
      <c r="B38" s="304"/>
      <c r="C38" s="116">
        <v>6</v>
      </c>
      <c r="D38" s="116"/>
      <c r="E38" s="191"/>
      <c r="F38" s="117"/>
      <c r="G38" s="118"/>
      <c r="H38" s="119"/>
      <c r="I38" s="120">
        <f>SUM(I32:I37)</f>
        <v>425000</v>
      </c>
      <c r="J38" s="120">
        <f t="shared" ref="J38:Q38" si="16">SUM(J32:J37)</f>
        <v>0</v>
      </c>
      <c r="K38" s="120">
        <f t="shared" si="16"/>
        <v>425000</v>
      </c>
      <c r="L38" s="120">
        <f t="shared" si="16"/>
        <v>12197.5</v>
      </c>
      <c r="M38" s="120">
        <f t="shared" si="16"/>
        <v>40828.291833333336</v>
      </c>
      <c r="N38" s="120">
        <f t="shared" si="16"/>
        <v>12920</v>
      </c>
      <c r="O38" s="120">
        <f t="shared" si="16"/>
        <v>150</v>
      </c>
      <c r="P38" s="120">
        <f t="shared" si="16"/>
        <v>66095.791833333336</v>
      </c>
      <c r="Q38" s="120">
        <f t="shared" si="16"/>
        <v>358904.20816666662</v>
      </c>
    </row>
    <row r="39" spans="1:17" s="7" customFormat="1" ht="36.75" customHeight="1" x14ac:dyDescent="0.2">
      <c r="A39" s="302" t="s">
        <v>504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5"/>
    </row>
    <row r="40" spans="1:17" s="7" customFormat="1" ht="38.25" customHeight="1" x14ac:dyDescent="0.2">
      <c r="A40" s="201">
        <v>11</v>
      </c>
      <c r="B40" s="122" t="s">
        <v>385</v>
      </c>
      <c r="C40" s="122" t="s">
        <v>439</v>
      </c>
      <c r="D40" s="122" t="s">
        <v>455</v>
      </c>
      <c r="E40" s="108" t="s">
        <v>347</v>
      </c>
      <c r="F40" s="108" t="s">
        <v>301</v>
      </c>
      <c r="G40" s="123">
        <v>45108</v>
      </c>
      <c r="H40" s="123">
        <v>45292</v>
      </c>
      <c r="I40" s="112">
        <v>120000</v>
      </c>
      <c r="J40" s="112">
        <v>0</v>
      </c>
      <c r="K40" s="112">
        <f>SUM(I40:J40)</f>
        <v>120000</v>
      </c>
      <c r="L40" s="112">
        <f>IF(K40&gt;=[1]Datos!$D$14,([1]Datos!$D$14*[1]Datos!$C$14),IF(K40&lt;=[1]Datos!$D$14,(K40*[1]Datos!$C$14)))</f>
        <v>3444</v>
      </c>
      <c r="M40" s="112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16809.860666666667</v>
      </c>
      <c r="N40" s="112">
        <f>IF(I40&gt;=Datos!$D$15,(Datos!$D$15*Datos!$C$15),IF(I40&lt;=Datos!$D$15,(I40*Datos!$C$15)))</f>
        <v>3648</v>
      </c>
      <c r="O40" s="112">
        <v>25</v>
      </c>
      <c r="P40" s="112">
        <f>SUM(L40:O40)</f>
        <v>23926.860666666667</v>
      </c>
      <c r="Q40" s="204">
        <f>+K40-P40</f>
        <v>96073.139333333325</v>
      </c>
    </row>
    <row r="41" spans="1:17" s="85" customFormat="1" ht="36.75" customHeight="1" x14ac:dyDescent="0.2">
      <c r="A41" s="302" t="s">
        <v>483</v>
      </c>
      <c r="B41" s="304"/>
      <c r="C41" s="116">
        <v>1</v>
      </c>
      <c r="D41" s="116"/>
      <c r="E41" s="191"/>
      <c r="F41" s="117"/>
      <c r="G41" s="118"/>
      <c r="H41" s="119"/>
      <c r="I41" s="120">
        <f t="shared" ref="I41:Q41" si="17">SUM(I40)</f>
        <v>120000</v>
      </c>
      <c r="J41" s="120">
        <f t="shared" si="17"/>
        <v>0</v>
      </c>
      <c r="K41" s="120">
        <f t="shared" si="17"/>
        <v>120000</v>
      </c>
      <c r="L41" s="120">
        <f t="shared" si="17"/>
        <v>3444</v>
      </c>
      <c r="M41" s="120">
        <f t="shared" si="17"/>
        <v>16809.860666666667</v>
      </c>
      <c r="N41" s="120">
        <f t="shared" si="17"/>
        <v>3648</v>
      </c>
      <c r="O41" s="120">
        <f t="shared" si="17"/>
        <v>25</v>
      </c>
      <c r="P41" s="120">
        <f t="shared" si="17"/>
        <v>23926.860666666667</v>
      </c>
      <c r="Q41" s="120">
        <f t="shared" si="17"/>
        <v>96073.139333333325</v>
      </c>
    </row>
    <row r="42" spans="1:17" s="7" customFormat="1" ht="36.75" customHeight="1" x14ac:dyDescent="0.2">
      <c r="A42" s="302" t="s">
        <v>505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5"/>
    </row>
    <row r="43" spans="1:17" s="7" customFormat="1" ht="38.25" customHeight="1" x14ac:dyDescent="0.2">
      <c r="A43" s="201">
        <v>12</v>
      </c>
      <c r="B43" s="155" t="s">
        <v>290</v>
      </c>
      <c r="C43" s="127" t="s">
        <v>439</v>
      </c>
      <c r="D43" s="127" t="s">
        <v>453</v>
      </c>
      <c r="E43" s="108" t="s">
        <v>347</v>
      </c>
      <c r="F43" s="108" t="s">
        <v>19</v>
      </c>
      <c r="G43" s="123">
        <v>45170</v>
      </c>
      <c r="H43" s="123">
        <v>45352</v>
      </c>
      <c r="I43" s="200">
        <v>157083.32999999999</v>
      </c>
      <c r="J43" s="112">
        <v>0</v>
      </c>
      <c r="K43" s="112">
        <f t="shared" ref="K43" si="18">SUM(I43:J43)</f>
        <v>157083.32999999999</v>
      </c>
      <c r="L43" s="112">
        <f>IF(K43&gt;=[1]Datos!$D$14,([1]Datos!$D$14*[1]Datos!$C$14),IF(K43&lt;=[1]Datos!$D$14,(K43*[1]Datos!$C$14)))</f>
        <v>4508.2915709999997</v>
      </c>
      <c r="M43" s="200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25532.786965916661</v>
      </c>
      <c r="N43" s="112">
        <f>IF(I43&gt;=Datos!$D$15,(Datos!$D$15*Datos!$C$15),IF(I43&lt;=Datos!$D$15,(I43*Datos!$C$15)))</f>
        <v>4775.333232</v>
      </c>
      <c r="O43" s="112">
        <v>25</v>
      </c>
      <c r="P43" s="112">
        <f>SUM(L43:O43)</f>
        <v>34841.41176891666</v>
      </c>
      <c r="Q43" s="204">
        <f>+K43-P43</f>
        <v>122241.91823108333</v>
      </c>
    </row>
    <row r="44" spans="1:17" s="85" customFormat="1" ht="36.75" customHeight="1" x14ac:dyDescent="0.2">
      <c r="A44" s="302" t="s">
        <v>483</v>
      </c>
      <c r="B44" s="304"/>
      <c r="C44" s="116">
        <v>1</v>
      </c>
      <c r="D44" s="116"/>
      <c r="E44" s="191"/>
      <c r="F44" s="117"/>
      <c r="G44" s="118"/>
      <c r="H44" s="119"/>
      <c r="I44" s="120">
        <f>SUM(I43)</f>
        <v>157083.32999999999</v>
      </c>
      <c r="J44" s="120">
        <f t="shared" ref="J44:Q44" si="19">SUM(J43)</f>
        <v>0</v>
      </c>
      <c r="K44" s="120">
        <f t="shared" si="19"/>
        <v>157083.32999999999</v>
      </c>
      <c r="L44" s="120">
        <f t="shared" si="19"/>
        <v>4508.2915709999997</v>
      </c>
      <c r="M44" s="120">
        <f t="shared" si="19"/>
        <v>25532.786965916661</v>
      </c>
      <c r="N44" s="120">
        <f t="shared" si="19"/>
        <v>4775.333232</v>
      </c>
      <c r="O44" s="120">
        <f t="shared" si="19"/>
        <v>25</v>
      </c>
      <c r="P44" s="120">
        <f t="shared" si="19"/>
        <v>34841.41176891666</v>
      </c>
      <c r="Q44" s="120">
        <f t="shared" si="19"/>
        <v>122241.91823108333</v>
      </c>
    </row>
    <row r="45" spans="1:17" s="7" customFormat="1" ht="36.75" customHeight="1" x14ac:dyDescent="0.2">
      <c r="A45" s="302" t="s">
        <v>529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5"/>
    </row>
    <row r="46" spans="1:17" s="7" customFormat="1" ht="38.25" customHeight="1" x14ac:dyDescent="0.2">
      <c r="A46" s="201">
        <v>13</v>
      </c>
      <c r="B46" s="155" t="s">
        <v>600</v>
      </c>
      <c r="C46" s="127" t="s">
        <v>566</v>
      </c>
      <c r="D46" s="127" t="s">
        <v>601</v>
      </c>
      <c r="E46" s="108" t="s">
        <v>347</v>
      </c>
      <c r="F46" s="108" t="s">
        <v>301</v>
      </c>
      <c r="G46" s="123">
        <v>45413</v>
      </c>
      <c r="H46" s="123">
        <v>45597</v>
      </c>
      <c r="I46" s="200">
        <v>28000</v>
      </c>
      <c r="J46" s="112">
        <v>0</v>
      </c>
      <c r="K46" s="112">
        <f t="shared" ref="K46" si="20">SUM(I46:J46)</f>
        <v>28000</v>
      </c>
      <c r="L46" s="112">
        <f>IF(K46&gt;=[1]Datos!$D$14,([1]Datos!$D$14*[1]Datos!$C$14),IF(K46&lt;=[1]Datos!$D$14,(K46*[1]Datos!$C$14)))</f>
        <v>803.6</v>
      </c>
      <c r="M46" s="200" t="str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0</v>
      </c>
      <c r="N46" s="112">
        <f>IF(I46&gt;=Datos!$D$15,(Datos!$D$15*Datos!$C$15),IF(I46&lt;=Datos!$D$15,(I46*Datos!$C$15)))</f>
        <v>851.2</v>
      </c>
      <c r="O46" s="112">
        <v>25</v>
      </c>
      <c r="P46" s="112">
        <f>SUM(L46:O46)</f>
        <v>1679.8000000000002</v>
      </c>
      <c r="Q46" s="204">
        <f>+K46-P46</f>
        <v>26320.2</v>
      </c>
    </row>
    <row r="47" spans="1:17" s="85" customFormat="1" ht="36.75" customHeight="1" x14ac:dyDescent="0.2">
      <c r="A47" s="302" t="s">
        <v>483</v>
      </c>
      <c r="B47" s="304"/>
      <c r="C47" s="116">
        <v>1</v>
      </c>
      <c r="D47" s="116"/>
      <c r="E47" s="191"/>
      <c r="F47" s="117"/>
      <c r="G47" s="118"/>
      <c r="H47" s="119"/>
      <c r="I47" s="120">
        <f>SUM(I46)</f>
        <v>28000</v>
      </c>
      <c r="J47" s="120">
        <f t="shared" ref="J47:Q47" si="21">SUM(J46)</f>
        <v>0</v>
      </c>
      <c r="K47" s="120">
        <f t="shared" si="21"/>
        <v>28000</v>
      </c>
      <c r="L47" s="120">
        <f t="shared" si="21"/>
        <v>803.6</v>
      </c>
      <c r="M47" s="120">
        <f t="shared" si="21"/>
        <v>0</v>
      </c>
      <c r="N47" s="120">
        <f t="shared" si="21"/>
        <v>851.2</v>
      </c>
      <c r="O47" s="120">
        <f t="shared" si="21"/>
        <v>25</v>
      </c>
      <c r="P47" s="120">
        <f t="shared" si="21"/>
        <v>1679.8000000000002</v>
      </c>
      <c r="Q47" s="120">
        <f t="shared" si="21"/>
        <v>26320.2</v>
      </c>
    </row>
    <row r="48" spans="1:17" s="7" customFormat="1" ht="36.75" customHeight="1" x14ac:dyDescent="0.2">
      <c r="A48" s="302" t="s">
        <v>630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5"/>
    </row>
    <row r="49" spans="1:17" s="7" customFormat="1" ht="38.25" customHeight="1" x14ac:dyDescent="0.2">
      <c r="A49" s="201">
        <v>14</v>
      </c>
      <c r="B49" s="155" t="s">
        <v>565</v>
      </c>
      <c r="C49" s="127" t="s">
        <v>566</v>
      </c>
      <c r="D49" s="127" t="s">
        <v>465</v>
      </c>
      <c r="E49" s="108" t="s">
        <v>347</v>
      </c>
      <c r="F49" s="108" t="s">
        <v>301</v>
      </c>
      <c r="G49" s="123">
        <v>45627</v>
      </c>
      <c r="H49" s="123">
        <v>45809</v>
      </c>
      <c r="I49" s="200">
        <v>30000</v>
      </c>
      <c r="J49" s="112">
        <v>0</v>
      </c>
      <c r="K49" s="112">
        <f>SUM(I49:J49)</f>
        <v>30000</v>
      </c>
      <c r="L49" s="112">
        <f>IF(K49&gt;=[1]Datos!$D$14,([1]Datos!$D$14*[1]Datos!$C$14),IF(K49&lt;=[1]Datos!$D$14,(K49*[1]Datos!$C$14)))</f>
        <v>861</v>
      </c>
      <c r="M49" s="200" t="str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0</v>
      </c>
      <c r="N49" s="112">
        <f>IF(I49&gt;=Datos!$D$15,(Datos!$D$15*Datos!$C$15),IF(I49&lt;=Datos!$D$15,(I49*Datos!$C$15)))</f>
        <v>912</v>
      </c>
      <c r="O49" s="112">
        <v>1538.05</v>
      </c>
      <c r="P49" s="112">
        <f>SUM(L49:O49)</f>
        <v>3311.05</v>
      </c>
      <c r="Q49" s="204">
        <f>+K49-P49</f>
        <v>26688.95</v>
      </c>
    </row>
    <row r="50" spans="1:17" s="85" customFormat="1" ht="36.75" customHeight="1" x14ac:dyDescent="0.2">
      <c r="A50" s="302" t="s">
        <v>483</v>
      </c>
      <c r="B50" s="304"/>
      <c r="C50" s="116">
        <v>1</v>
      </c>
      <c r="D50" s="116"/>
      <c r="E50" s="191"/>
      <c r="F50" s="117"/>
      <c r="G50" s="118"/>
      <c r="H50" s="119"/>
      <c r="I50" s="120">
        <f t="shared" ref="I50:Q50" si="22">SUM(I49:I49)</f>
        <v>30000</v>
      </c>
      <c r="J50" s="120">
        <f t="shared" si="22"/>
        <v>0</v>
      </c>
      <c r="K50" s="120">
        <f t="shared" si="22"/>
        <v>30000</v>
      </c>
      <c r="L50" s="120">
        <f t="shared" si="22"/>
        <v>861</v>
      </c>
      <c r="M50" s="120">
        <f t="shared" si="22"/>
        <v>0</v>
      </c>
      <c r="N50" s="120">
        <f t="shared" si="22"/>
        <v>912</v>
      </c>
      <c r="O50" s="120">
        <f t="shared" si="22"/>
        <v>1538.05</v>
      </c>
      <c r="P50" s="120">
        <f t="shared" si="22"/>
        <v>3311.05</v>
      </c>
      <c r="Q50" s="120">
        <f t="shared" si="22"/>
        <v>26688.95</v>
      </c>
    </row>
    <row r="51" spans="1:17" s="7" customFormat="1" ht="36.75" customHeight="1" x14ac:dyDescent="0.2">
      <c r="A51" s="302" t="s">
        <v>701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5"/>
    </row>
    <row r="52" spans="1:17" s="7" customFormat="1" ht="38.25" customHeight="1" x14ac:dyDescent="0.2">
      <c r="A52" s="201">
        <v>15</v>
      </c>
      <c r="B52" s="122" t="s">
        <v>698</v>
      </c>
      <c r="C52" s="122" t="s">
        <v>439</v>
      </c>
      <c r="D52" s="122" t="s">
        <v>700</v>
      </c>
      <c r="E52" s="108" t="s">
        <v>347</v>
      </c>
      <c r="F52" s="108" t="s">
        <v>19</v>
      </c>
      <c r="G52" s="123">
        <v>45536</v>
      </c>
      <c r="H52" s="123">
        <v>45717</v>
      </c>
      <c r="I52" s="112">
        <v>85000</v>
      </c>
      <c r="J52" s="112">
        <v>0</v>
      </c>
      <c r="K52" s="200">
        <f t="shared" ref="K52:K56" si="23">+I52+J52</f>
        <v>85000</v>
      </c>
      <c r="L52" s="112">
        <f>IF(K52&gt;=[1]Datos!$D$14,([1]Datos!$D$14*[1]Datos!$C$14),IF(K52&lt;=[1]Datos!$D$14,(K52*[1]Datos!$C$14)))</f>
        <v>2439.5</v>
      </c>
      <c r="M52" s="112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8576.9856666666674</v>
      </c>
      <c r="N52" s="112">
        <f>IF(I52&gt;=Datos!$D$15,(Datos!$D$15*Datos!$C$15),IF(I52&lt;=Datos!$D$15,(I52*Datos!$C$15)))</f>
        <v>2584</v>
      </c>
      <c r="O52" s="112">
        <v>25</v>
      </c>
      <c r="P52" s="112">
        <f>SUM(L52:O52)</f>
        <v>13625.485666666667</v>
      </c>
      <c r="Q52" s="204">
        <f>+I52-P52</f>
        <v>71374.514333333325</v>
      </c>
    </row>
    <row r="53" spans="1:17" s="7" customFormat="1" ht="38.25" customHeight="1" x14ac:dyDescent="0.2">
      <c r="A53" s="201">
        <v>16</v>
      </c>
      <c r="B53" s="122" t="s">
        <v>699</v>
      </c>
      <c r="C53" s="122" t="s">
        <v>439</v>
      </c>
      <c r="D53" s="122" t="s">
        <v>700</v>
      </c>
      <c r="E53" s="108" t="s">
        <v>347</v>
      </c>
      <c r="F53" s="108" t="s">
        <v>19</v>
      </c>
      <c r="G53" s="123">
        <v>45536</v>
      </c>
      <c r="H53" s="123">
        <v>45717</v>
      </c>
      <c r="I53" s="112">
        <v>150000</v>
      </c>
      <c r="J53" s="112">
        <v>0</v>
      </c>
      <c r="K53" s="200">
        <f t="shared" si="23"/>
        <v>150000</v>
      </c>
      <c r="L53" s="112">
        <f>IF(K53&gt;=[1]Datos!$D$14,([1]Datos!$D$14*[1]Datos!$C$14),IF(K53&lt;=[1]Datos!$D$14,(K53*[1]Datos!$C$14)))</f>
        <v>4305</v>
      </c>
      <c r="M53" s="112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23866.610666666667</v>
      </c>
      <c r="N53" s="112">
        <f>IF(I53&gt;=Datos!$D$15,(Datos!$D$15*Datos!$C$15),IF(I53&lt;=Datos!$D$15,(I53*Datos!$C$15)))</f>
        <v>4560</v>
      </c>
      <c r="O53" s="112">
        <v>25</v>
      </c>
      <c r="P53" s="112">
        <f>SUM(L53:O53)</f>
        <v>32756.610666666667</v>
      </c>
      <c r="Q53" s="204">
        <f>+I53-P53</f>
        <v>117243.38933333333</v>
      </c>
    </row>
    <row r="54" spans="1:17" s="7" customFormat="1" ht="38.25" customHeight="1" x14ac:dyDescent="0.2">
      <c r="A54" s="201">
        <v>17</v>
      </c>
      <c r="B54" s="122" t="s">
        <v>704</v>
      </c>
      <c r="C54" s="122" t="s">
        <v>702</v>
      </c>
      <c r="D54" s="122" t="s">
        <v>706</v>
      </c>
      <c r="E54" s="108" t="s">
        <v>347</v>
      </c>
      <c r="F54" s="108" t="s">
        <v>19</v>
      </c>
      <c r="G54" s="123">
        <v>45536</v>
      </c>
      <c r="H54" s="123">
        <v>45717</v>
      </c>
      <c r="I54" s="112">
        <v>75000</v>
      </c>
      <c r="J54" s="112">
        <v>0</v>
      </c>
      <c r="K54" s="200">
        <f t="shared" si="23"/>
        <v>75000</v>
      </c>
      <c r="L54" s="112">
        <f>IF(K54&gt;=[1]Datos!$D$14,([1]Datos!$D$14*[1]Datos!$C$14),IF(K54&lt;=[1]Datos!$D$14,(K54*[1]Datos!$C$14)))</f>
        <v>2152.5</v>
      </c>
      <c r="M54" s="112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6309.3756666666668</v>
      </c>
      <c r="N54" s="112">
        <f>IF(I54&gt;=Datos!$D$15,(Datos!$D$15*Datos!$C$15),IF(I54&lt;=Datos!$D$15,(I54*Datos!$C$15)))</f>
        <v>2280</v>
      </c>
      <c r="O54" s="112">
        <v>25</v>
      </c>
      <c r="P54" s="112">
        <f t="shared" ref="P54:P56" si="24">SUM(L54:O54)</f>
        <v>10766.875666666667</v>
      </c>
      <c r="Q54" s="204">
        <f t="shared" ref="Q54:Q56" si="25">+I54-P54</f>
        <v>64233.124333333333</v>
      </c>
    </row>
    <row r="55" spans="1:17" s="7" customFormat="1" ht="38.25" customHeight="1" x14ac:dyDescent="0.2">
      <c r="A55" s="201">
        <v>18</v>
      </c>
      <c r="B55" s="122" t="s">
        <v>705</v>
      </c>
      <c r="C55" s="122" t="s">
        <v>702</v>
      </c>
      <c r="D55" s="122" t="s">
        <v>706</v>
      </c>
      <c r="E55" s="108" t="s">
        <v>347</v>
      </c>
      <c r="F55" s="108" t="s">
        <v>19</v>
      </c>
      <c r="G55" s="123">
        <v>45536</v>
      </c>
      <c r="H55" s="123">
        <v>45717</v>
      </c>
      <c r="I55" s="112">
        <v>75000</v>
      </c>
      <c r="J55" s="112">
        <v>0</v>
      </c>
      <c r="K55" s="200">
        <f t="shared" si="23"/>
        <v>75000</v>
      </c>
      <c r="L55" s="112">
        <f>IF(K55&gt;=[1]Datos!$D$14,([1]Datos!$D$14*[1]Datos!$C$14),IF(K55&lt;=[1]Datos!$D$14,(K55*[1]Datos!$C$14)))</f>
        <v>2152.5</v>
      </c>
      <c r="M55" s="112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6309.3756666666668</v>
      </c>
      <c r="N55" s="112">
        <f>IF(I55&gt;=Datos!$D$15,(Datos!$D$15*Datos!$C$15),IF(I55&lt;=Datos!$D$15,(I55*Datos!$C$15)))</f>
        <v>2280</v>
      </c>
      <c r="O55" s="112">
        <v>25</v>
      </c>
      <c r="P55" s="112">
        <f t="shared" si="24"/>
        <v>10766.875666666667</v>
      </c>
      <c r="Q55" s="204">
        <f t="shared" si="25"/>
        <v>64233.124333333333</v>
      </c>
    </row>
    <row r="56" spans="1:17" s="7" customFormat="1" ht="38.25" customHeight="1" x14ac:dyDescent="0.2">
      <c r="A56" s="201">
        <v>19</v>
      </c>
      <c r="B56" s="122" t="s">
        <v>1121</v>
      </c>
      <c r="C56" s="122" t="s">
        <v>439</v>
      </c>
      <c r="D56" s="122" t="s">
        <v>706</v>
      </c>
      <c r="E56" s="108" t="s">
        <v>347</v>
      </c>
      <c r="F56" s="108" t="s">
        <v>19</v>
      </c>
      <c r="G56" s="123">
        <v>45809</v>
      </c>
      <c r="H56" s="123">
        <v>45992</v>
      </c>
      <c r="I56" s="112">
        <v>75000</v>
      </c>
      <c r="J56" s="112">
        <v>0</v>
      </c>
      <c r="K56" s="200">
        <f t="shared" si="23"/>
        <v>75000</v>
      </c>
      <c r="L56" s="112">
        <f>IF(K56&gt;=[1]Datos!$D$14,([1]Datos!$D$14*[1]Datos!$C$14),IF(K56&lt;=[1]Datos!$D$14,(K56*[1]Datos!$C$14)))</f>
        <v>2152.5</v>
      </c>
      <c r="M56" s="112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6309.3756666666668</v>
      </c>
      <c r="N56" s="112">
        <f>IF(I56&gt;=Datos!$D$15,(Datos!$D$15*Datos!$C$15),IF(I56&lt;=Datos!$D$15,(I56*Datos!$C$15)))</f>
        <v>2280</v>
      </c>
      <c r="O56" s="112">
        <v>25</v>
      </c>
      <c r="P56" s="112">
        <f t="shared" si="24"/>
        <v>10766.875666666667</v>
      </c>
      <c r="Q56" s="204">
        <f t="shared" si="25"/>
        <v>64233.124333333333</v>
      </c>
    </row>
    <row r="57" spans="1:17" s="85" customFormat="1" ht="36.75" customHeight="1" x14ac:dyDescent="0.2">
      <c r="A57" s="302" t="s">
        <v>483</v>
      </c>
      <c r="B57" s="304"/>
      <c r="C57" s="116">
        <v>5</v>
      </c>
      <c r="D57" s="116"/>
      <c r="E57" s="191"/>
      <c r="F57" s="117"/>
      <c r="G57" s="118"/>
      <c r="H57" s="119"/>
      <c r="I57" s="120">
        <f>SUM(I52:I56)</f>
        <v>460000</v>
      </c>
      <c r="J57" s="120">
        <f t="shared" ref="J57:Q57" si="26">SUM(J52:J56)</f>
        <v>0</v>
      </c>
      <c r="K57" s="120">
        <f t="shared" si="26"/>
        <v>460000</v>
      </c>
      <c r="L57" s="120">
        <f t="shared" si="26"/>
        <v>13202</v>
      </c>
      <c r="M57" s="120">
        <f t="shared" si="26"/>
        <v>51371.723333333335</v>
      </c>
      <c r="N57" s="120">
        <f t="shared" si="26"/>
        <v>13984</v>
      </c>
      <c r="O57" s="120">
        <f t="shared" si="26"/>
        <v>125</v>
      </c>
      <c r="P57" s="120">
        <f t="shared" si="26"/>
        <v>78682.723333333328</v>
      </c>
      <c r="Q57" s="120">
        <f t="shared" si="26"/>
        <v>381317.27666666667</v>
      </c>
    </row>
    <row r="58" spans="1:17" s="7" customFormat="1" ht="36.75" customHeight="1" x14ac:dyDescent="0.2">
      <c r="A58" s="302" t="s">
        <v>703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5"/>
    </row>
    <row r="59" spans="1:17" s="7" customFormat="1" ht="38.25" customHeight="1" x14ac:dyDescent="0.2">
      <c r="A59" s="201">
        <v>20</v>
      </c>
      <c r="B59" s="122" t="s">
        <v>462</v>
      </c>
      <c r="C59" s="122" t="s">
        <v>306</v>
      </c>
      <c r="D59" s="122" t="s">
        <v>463</v>
      </c>
      <c r="E59" s="108" t="s">
        <v>347</v>
      </c>
      <c r="F59" s="108" t="s">
        <v>19</v>
      </c>
      <c r="G59" s="123">
        <v>45231</v>
      </c>
      <c r="H59" s="123">
        <v>45413</v>
      </c>
      <c r="I59" s="112">
        <v>110000</v>
      </c>
      <c r="J59" s="112">
        <v>0</v>
      </c>
      <c r="K59" s="200">
        <f>SUM(I59:J59)</f>
        <v>110000</v>
      </c>
      <c r="L59" s="112">
        <f>IF(K59&gt;=[1]Datos!$D$14,([1]Datos!$D$14*[1]Datos!$C$14),IF(K59&lt;=[1]Datos!$D$14,(K59*[1]Datos!$C$14)))</f>
        <v>3157</v>
      </c>
      <c r="M59" s="112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14457.610666666667</v>
      </c>
      <c r="N59" s="112">
        <f>IF(I59&gt;=Datos!$D$15,(Datos!$D$15*Datos!$C$15),IF(I59&lt;=Datos!$D$15,(I59*Datos!$C$15)))</f>
        <v>3344</v>
      </c>
      <c r="O59" s="112">
        <v>5025</v>
      </c>
      <c r="P59" s="112">
        <f>SUM(L59:O59)</f>
        <v>25983.610666666667</v>
      </c>
      <c r="Q59" s="204">
        <f>+I59-P59</f>
        <v>84016.389333333325</v>
      </c>
    </row>
    <row r="60" spans="1:17" s="85" customFormat="1" ht="36.75" customHeight="1" x14ac:dyDescent="0.2">
      <c r="A60" s="302" t="s">
        <v>483</v>
      </c>
      <c r="B60" s="304"/>
      <c r="C60" s="116">
        <v>1</v>
      </c>
      <c r="D60" s="116"/>
      <c r="E60" s="191"/>
      <c r="F60" s="117"/>
      <c r="G60" s="118"/>
      <c r="H60" s="119"/>
      <c r="I60" s="120">
        <f>SUM(I59)</f>
        <v>110000</v>
      </c>
      <c r="J60" s="120">
        <f t="shared" ref="J60:Q60" si="27">SUM(J59)</f>
        <v>0</v>
      </c>
      <c r="K60" s="120">
        <f t="shared" si="27"/>
        <v>110000</v>
      </c>
      <c r="L60" s="120">
        <f t="shared" si="27"/>
        <v>3157</v>
      </c>
      <c r="M60" s="120">
        <f t="shared" si="27"/>
        <v>14457.610666666667</v>
      </c>
      <c r="N60" s="120">
        <f t="shared" si="27"/>
        <v>3344</v>
      </c>
      <c r="O60" s="120">
        <f t="shared" si="27"/>
        <v>5025</v>
      </c>
      <c r="P60" s="120">
        <f t="shared" si="27"/>
        <v>25983.610666666667</v>
      </c>
      <c r="Q60" s="120">
        <f t="shared" si="27"/>
        <v>84016.389333333325</v>
      </c>
    </row>
    <row r="61" spans="1:17" s="7" customFormat="1" ht="36.75" customHeight="1" x14ac:dyDescent="0.2">
      <c r="A61" s="302" t="s">
        <v>1030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5"/>
    </row>
    <row r="62" spans="1:17" s="7" customFormat="1" ht="49.5" customHeight="1" x14ac:dyDescent="0.2">
      <c r="A62" s="201">
        <v>21</v>
      </c>
      <c r="B62" s="155" t="s">
        <v>1029</v>
      </c>
      <c r="C62" s="127" t="s">
        <v>354</v>
      </c>
      <c r="D62" s="127" t="s">
        <v>1031</v>
      </c>
      <c r="E62" s="108" t="s">
        <v>347</v>
      </c>
      <c r="F62" s="108" t="s">
        <v>301</v>
      </c>
      <c r="G62" s="123">
        <v>45778</v>
      </c>
      <c r="H62" s="123">
        <v>45962</v>
      </c>
      <c r="I62" s="200">
        <v>32000</v>
      </c>
      <c r="J62" s="112">
        <v>0</v>
      </c>
      <c r="K62" s="112">
        <f>SUM(I62:J62)</f>
        <v>32000</v>
      </c>
      <c r="L62" s="112">
        <f>IF(K62&gt;=[1]Datos!$D$14,([1]Datos!$D$14*[1]Datos!$C$14),IF(K62&lt;=[1]Datos!$D$14,(K62*[1]Datos!$C$14)))</f>
        <v>918.4</v>
      </c>
      <c r="M62" s="200" t="str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0</v>
      </c>
      <c r="N62" s="112">
        <f>IF(I62&gt;=Datos!$D$15,(Datos!$D$15*Datos!$C$15),IF(I62&lt;=Datos!$D$15,(I62*Datos!$C$15)))</f>
        <v>972.8</v>
      </c>
      <c r="O62" s="112">
        <v>25</v>
      </c>
      <c r="P62" s="112">
        <f>SUM(L62:O62)</f>
        <v>1916.1999999999998</v>
      </c>
      <c r="Q62" s="204">
        <f>+K62-P62</f>
        <v>30083.8</v>
      </c>
    </row>
    <row r="63" spans="1:17" s="85" customFormat="1" ht="36.75" customHeight="1" x14ac:dyDescent="0.2">
      <c r="A63" s="302" t="s">
        <v>483</v>
      </c>
      <c r="B63" s="304"/>
      <c r="C63" s="116">
        <v>1</v>
      </c>
      <c r="D63" s="116"/>
      <c r="E63" s="191"/>
      <c r="F63" s="117"/>
      <c r="G63" s="118"/>
      <c r="H63" s="119"/>
      <c r="I63" s="120">
        <f t="shared" ref="I63:Q63" si="28">SUM(I62)</f>
        <v>32000</v>
      </c>
      <c r="J63" s="120">
        <f t="shared" si="28"/>
        <v>0</v>
      </c>
      <c r="K63" s="120">
        <f t="shared" si="28"/>
        <v>32000</v>
      </c>
      <c r="L63" s="120">
        <f t="shared" si="28"/>
        <v>918.4</v>
      </c>
      <c r="M63" s="120">
        <f t="shared" si="28"/>
        <v>0</v>
      </c>
      <c r="N63" s="120">
        <f t="shared" si="28"/>
        <v>972.8</v>
      </c>
      <c r="O63" s="120">
        <f t="shared" si="28"/>
        <v>25</v>
      </c>
      <c r="P63" s="120">
        <f t="shared" si="28"/>
        <v>1916.1999999999998</v>
      </c>
      <c r="Q63" s="120">
        <f t="shared" si="28"/>
        <v>30083.8</v>
      </c>
    </row>
    <row r="64" spans="1:17" s="7" customFormat="1" ht="36.75" customHeight="1" x14ac:dyDescent="0.2">
      <c r="A64" s="302" t="s">
        <v>496</v>
      </c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5"/>
    </row>
    <row r="65" spans="1:17" s="7" customFormat="1" ht="49.5" customHeight="1" x14ac:dyDescent="0.2">
      <c r="A65" s="201">
        <v>22</v>
      </c>
      <c r="B65" s="155" t="s">
        <v>562</v>
      </c>
      <c r="C65" s="127" t="s">
        <v>306</v>
      </c>
      <c r="D65" s="127" t="s">
        <v>244</v>
      </c>
      <c r="E65" s="108" t="s">
        <v>347</v>
      </c>
      <c r="F65" s="108" t="s">
        <v>19</v>
      </c>
      <c r="G65" s="123">
        <v>45170</v>
      </c>
      <c r="H65" s="123">
        <v>45352</v>
      </c>
      <c r="I65" s="200">
        <v>45000</v>
      </c>
      <c r="J65" s="112">
        <v>0</v>
      </c>
      <c r="K65" s="112">
        <f>SUM(I65:J65)</f>
        <v>45000</v>
      </c>
      <c r="L65" s="112">
        <f>IF(K65&gt;=[1]Datos!$D$14,([1]Datos!$D$14*[1]Datos!$C$14),IF(K65&lt;=[1]Datos!$D$14,(K65*[1]Datos!$C$14)))</f>
        <v>1291.5</v>
      </c>
      <c r="M65" s="200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1148.3234999999997</v>
      </c>
      <c r="N65" s="112">
        <f>IF(I65&gt;=Datos!$D$15,(Datos!$D$15*Datos!$C$15),IF(I65&lt;=Datos!$D$15,(I65*Datos!$C$15)))</f>
        <v>1368</v>
      </c>
      <c r="O65" s="112">
        <v>25</v>
      </c>
      <c r="P65" s="112">
        <f>SUM(L65:O65)</f>
        <v>3832.8234999999995</v>
      </c>
      <c r="Q65" s="204">
        <f>+K65-P65</f>
        <v>41167.176500000001</v>
      </c>
    </row>
    <row r="66" spans="1:17" s="85" customFormat="1" ht="36.75" customHeight="1" x14ac:dyDescent="0.2">
      <c r="A66" s="302" t="s">
        <v>483</v>
      </c>
      <c r="B66" s="304"/>
      <c r="C66" s="116">
        <v>1</v>
      </c>
      <c r="D66" s="116"/>
      <c r="E66" s="191"/>
      <c r="F66" s="117"/>
      <c r="G66" s="118"/>
      <c r="H66" s="119"/>
      <c r="I66" s="120">
        <f t="shared" ref="I66:Q66" si="29">SUM(I65)</f>
        <v>45000</v>
      </c>
      <c r="J66" s="120">
        <f t="shared" si="29"/>
        <v>0</v>
      </c>
      <c r="K66" s="120">
        <f t="shared" si="29"/>
        <v>45000</v>
      </c>
      <c r="L66" s="120">
        <f t="shared" si="29"/>
        <v>1291.5</v>
      </c>
      <c r="M66" s="120">
        <f t="shared" si="29"/>
        <v>1148.3234999999997</v>
      </c>
      <c r="N66" s="120">
        <f t="shared" si="29"/>
        <v>1368</v>
      </c>
      <c r="O66" s="120">
        <f t="shared" si="29"/>
        <v>25</v>
      </c>
      <c r="P66" s="120">
        <f t="shared" si="29"/>
        <v>3832.8234999999995</v>
      </c>
      <c r="Q66" s="120">
        <f t="shared" si="29"/>
        <v>41167.176500000001</v>
      </c>
    </row>
    <row r="67" spans="1:17" s="7" customFormat="1" ht="36.75" customHeight="1" x14ac:dyDescent="0.2">
      <c r="A67" s="302" t="s">
        <v>512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5"/>
    </row>
    <row r="68" spans="1:17" s="7" customFormat="1" ht="49.5" customHeight="1" x14ac:dyDescent="0.2">
      <c r="A68" s="201">
        <v>23</v>
      </c>
      <c r="B68" s="155" t="s">
        <v>278</v>
      </c>
      <c r="C68" s="127" t="s">
        <v>439</v>
      </c>
      <c r="D68" s="127" t="s">
        <v>563</v>
      </c>
      <c r="E68" s="108" t="s">
        <v>347</v>
      </c>
      <c r="F68" s="108" t="s">
        <v>19</v>
      </c>
      <c r="G68" s="123">
        <v>44986</v>
      </c>
      <c r="H68" s="123">
        <v>45352</v>
      </c>
      <c r="I68" s="200">
        <v>80000</v>
      </c>
      <c r="J68" s="112">
        <v>0</v>
      </c>
      <c r="K68" s="112">
        <f>SUM(I68:J68)</f>
        <v>80000</v>
      </c>
      <c r="L68" s="112">
        <f>IF(K68&gt;=[1]Datos!$D$14,([1]Datos!$D$14*[1]Datos!$C$14),IF(K68&lt;=[1]Datos!$D$14,(K68*[1]Datos!$C$14)))</f>
        <v>2296</v>
      </c>
      <c r="M68" s="200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7400.8606666666674</v>
      </c>
      <c r="N68" s="112">
        <f>IF(I68&gt;=Datos!$D$15,(Datos!$D$15*Datos!$C$15),IF(I68&lt;=Datos!$D$15,(I68*Datos!$C$15)))</f>
        <v>2432</v>
      </c>
      <c r="O68" s="112">
        <v>25</v>
      </c>
      <c r="P68" s="112">
        <f>SUM(L68:O68)</f>
        <v>12153.860666666667</v>
      </c>
      <c r="Q68" s="204">
        <f>+K68-P68</f>
        <v>67846.139333333325</v>
      </c>
    </row>
    <row r="69" spans="1:17" s="7" customFormat="1" ht="38.25" customHeight="1" x14ac:dyDescent="0.2">
      <c r="A69" s="201">
        <v>24</v>
      </c>
      <c r="B69" s="155" t="s">
        <v>212</v>
      </c>
      <c r="C69" s="127" t="s">
        <v>304</v>
      </c>
      <c r="D69" s="127" t="s">
        <v>431</v>
      </c>
      <c r="E69" s="108" t="s">
        <v>347</v>
      </c>
      <c r="F69" s="108" t="s">
        <v>301</v>
      </c>
      <c r="G69" s="123">
        <v>44986</v>
      </c>
      <c r="H69" s="123">
        <v>45170</v>
      </c>
      <c r="I69" s="200">
        <v>68250</v>
      </c>
      <c r="J69" s="112">
        <v>0</v>
      </c>
      <c r="K69" s="200">
        <f t="shared" ref="K69" si="30">SUM(I69:J69)</f>
        <v>68250</v>
      </c>
      <c r="L69" s="112">
        <f>IF(K69&gt;=[1]Datos!$D$14,([1]Datos!$D$14*[1]Datos!$C$14),IF(K69&lt;=[1]Datos!$D$14,(K69*[1]Datos!$C$14)))</f>
        <v>1958.7750000000001</v>
      </c>
      <c r="M69" s="112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5039.1606666666667</v>
      </c>
      <c r="N69" s="112">
        <f>IF(I69&gt;=Datos!$D$15,(Datos!$D$15*Datos!$C$15),IF(I69&lt;=Datos!$D$15,(I69*Datos!$C$15)))</f>
        <v>2074.8000000000002</v>
      </c>
      <c r="O69" s="112">
        <v>25</v>
      </c>
      <c r="P69" s="112">
        <f t="shared" ref="P69" si="31">SUM(L69:O69)</f>
        <v>9097.7356666666674</v>
      </c>
      <c r="Q69" s="204">
        <f>+I69-P69</f>
        <v>59152.264333333333</v>
      </c>
    </row>
    <row r="70" spans="1:17" s="85" customFormat="1" ht="36.75" customHeight="1" x14ac:dyDescent="0.2">
      <c r="A70" s="302" t="s">
        <v>483</v>
      </c>
      <c r="B70" s="304"/>
      <c r="C70" s="116">
        <v>2</v>
      </c>
      <c r="D70" s="116"/>
      <c r="E70" s="191"/>
      <c r="F70" s="117"/>
      <c r="G70" s="118"/>
      <c r="H70" s="119"/>
      <c r="I70" s="120">
        <f t="shared" ref="I70:Q70" si="32">SUM(I68:I69)</f>
        <v>148250</v>
      </c>
      <c r="J70" s="120">
        <f t="shared" si="32"/>
        <v>0</v>
      </c>
      <c r="K70" s="120">
        <f t="shared" si="32"/>
        <v>148250</v>
      </c>
      <c r="L70" s="120">
        <f t="shared" si="32"/>
        <v>4254.7749999999996</v>
      </c>
      <c r="M70" s="120">
        <f t="shared" si="32"/>
        <v>12440.021333333334</v>
      </c>
      <c r="N70" s="120">
        <f t="shared" si="32"/>
        <v>4506.8</v>
      </c>
      <c r="O70" s="120">
        <f t="shared" si="32"/>
        <v>50</v>
      </c>
      <c r="P70" s="120">
        <f t="shared" si="32"/>
        <v>21251.596333333335</v>
      </c>
      <c r="Q70" s="120">
        <f t="shared" si="32"/>
        <v>126998.40366666665</v>
      </c>
    </row>
    <row r="71" spans="1:17" ht="25.5" customHeight="1" thickBot="1" x14ac:dyDescent="0.25">
      <c r="A71" s="209"/>
      <c r="B71" s="210" t="s">
        <v>11</v>
      </c>
      <c r="C71" s="210"/>
      <c r="D71" s="210"/>
      <c r="E71" s="210"/>
      <c r="F71" s="210"/>
      <c r="G71" s="210"/>
      <c r="H71" s="211"/>
      <c r="I71" s="212">
        <f>+I70+I66+I60+I57+I47+I44+I41+I38+I30+I23+I50+I63+I26</f>
        <v>2238583.33</v>
      </c>
      <c r="J71" s="212">
        <f>+J70+J66+J60+J57+J47+J44+J41+J38+J30+J23+J50+J63+J26</f>
        <v>0</v>
      </c>
      <c r="K71" s="212">
        <f>+K70+K66+K60+K57+K47+K44+K41+K38+K30+K23+K50+K63+K26</f>
        <v>2238583.33</v>
      </c>
      <c r="L71" s="212">
        <f>+L70+L66+L60+L57+L47+L44+L41+L38+L30+L23+L50+L63+L26</f>
        <v>64247.341571000004</v>
      </c>
      <c r="M71" s="212">
        <f>+M70+M66+M60+M57+M47+M44+M41+M38+M30+M23+M50+M63+M26</f>
        <v>277648.97896591667</v>
      </c>
      <c r="N71" s="212">
        <f>+N70+N66+N60+N57+N47+N44+N41+N38+N30+N23+N50+N63+N26</f>
        <v>68007.273232000007</v>
      </c>
      <c r="O71" s="212">
        <f>+O70+O66+O60+O57+O47+O44+O41+O38+O30+O23+O50+O63+O26</f>
        <v>7113.05</v>
      </c>
      <c r="P71" s="212">
        <f>+P70+P66+P60+P57+P47+P44+P41+P38+P30+P23+P50+P63+P26</f>
        <v>417016.64376891666</v>
      </c>
      <c r="Q71" s="212">
        <f>+Q70+Q66+Q60+Q57+Q47+Q44+Q41+Q38+Q30+Q23+Q50+Q63+Q26</f>
        <v>1821566.6862310832</v>
      </c>
    </row>
    <row r="75" spans="1:17" x14ac:dyDescent="0.2">
      <c r="C75" s="2" t="s">
        <v>20</v>
      </c>
      <c r="E75" s="2"/>
      <c r="H75" s="289" t="s">
        <v>22</v>
      </c>
      <c r="I75" s="289"/>
      <c r="N75" s="289" t="s">
        <v>22</v>
      </c>
      <c r="O75" s="289"/>
    </row>
    <row r="76" spans="1:17" x14ac:dyDescent="0.2">
      <c r="E76" s="2"/>
      <c r="I76" s="5"/>
    </row>
    <row r="77" spans="1:17" x14ac:dyDescent="0.2">
      <c r="E77" s="2"/>
      <c r="I77" s="5"/>
    </row>
    <row r="78" spans="1:17" x14ac:dyDescent="0.2">
      <c r="C78" s="140"/>
      <c r="E78" s="2"/>
      <c r="H78" s="140"/>
      <c r="I78" s="160"/>
      <c r="N78" s="141"/>
      <c r="O78" s="141"/>
    </row>
    <row r="79" spans="1:17" x14ac:dyDescent="0.2">
      <c r="C79" s="2" t="s">
        <v>21</v>
      </c>
      <c r="E79" s="2"/>
      <c r="H79" s="296" t="s">
        <v>24</v>
      </c>
      <c r="I79" s="296"/>
      <c r="N79" s="289" t="s">
        <v>23</v>
      </c>
      <c r="O79" s="289"/>
    </row>
    <row r="85" spans="8:17" x14ac:dyDescent="0.2">
      <c r="H85" t="s">
        <v>1070</v>
      </c>
      <c r="I85">
        <v>120000</v>
      </c>
      <c r="J85">
        <v>0</v>
      </c>
      <c r="K85">
        <v>120000</v>
      </c>
      <c r="L85" s="7">
        <v>3444</v>
      </c>
      <c r="M85" s="7">
        <v>7457.71</v>
      </c>
      <c r="N85">
        <v>3648</v>
      </c>
      <c r="O85">
        <v>50</v>
      </c>
      <c r="P85">
        <v>14599.71</v>
      </c>
      <c r="Q85">
        <v>105400.29</v>
      </c>
    </row>
    <row r="86" spans="8:17" x14ac:dyDescent="0.2">
      <c r="H86" t="s">
        <v>1123</v>
      </c>
      <c r="I86">
        <v>2118583.33</v>
      </c>
      <c r="J86">
        <v>0</v>
      </c>
      <c r="K86">
        <v>2118583.33</v>
      </c>
      <c r="L86" s="7">
        <v>60803.35</v>
      </c>
      <c r="M86" s="7">
        <v>270191.37</v>
      </c>
      <c r="N86">
        <v>64359.27</v>
      </c>
      <c r="O86">
        <v>7063.05</v>
      </c>
      <c r="P86">
        <v>402417.04</v>
      </c>
      <c r="Q86">
        <v>1716166.29</v>
      </c>
    </row>
    <row r="87" spans="8:17" x14ac:dyDescent="0.2">
      <c r="I87">
        <f>+I86+I85</f>
        <v>2238583.33</v>
      </c>
      <c r="J87">
        <f t="shared" ref="J87:Q87" si="33">+J86+J85</f>
        <v>0</v>
      </c>
      <c r="K87">
        <f t="shared" si="33"/>
        <v>2238583.33</v>
      </c>
      <c r="L87">
        <f t="shared" si="33"/>
        <v>64247.35</v>
      </c>
      <c r="M87">
        <f t="shared" si="33"/>
        <v>277649.08</v>
      </c>
      <c r="N87">
        <f t="shared" si="33"/>
        <v>68007.26999999999</v>
      </c>
      <c r="O87">
        <f t="shared" ref="O87" si="34">+O86+O85</f>
        <v>7113.05</v>
      </c>
      <c r="P87">
        <f t="shared" ref="P87" si="35">+P86+P85</f>
        <v>417016.75</v>
      </c>
      <c r="Q87">
        <f t="shared" ref="Q87" si="36">+Q86+Q85</f>
        <v>1821566.58</v>
      </c>
    </row>
    <row r="88" spans="8:17" x14ac:dyDescent="0.2">
      <c r="I88" s="159">
        <f>+I87-I71</f>
        <v>0</v>
      </c>
      <c r="J88" s="159">
        <f t="shared" ref="J88:Q88" si="37">+J87-J71</f>
        <v>0</v>
      </c>
      <c r="K88" s="159">
        <f t="shared" si="37"/>
        <v>0</v>
      </c>
      <c r="L88" s="159">
        <f t="shared" si="37"/>
        <v>8.4289999940665439E-3</v>
      </c>
      <c r="M88" s="159">
        <f t="shared" si="37"/>
        <v>0.10103408334543929</v>
      </c>
      <c r="N88" s="159">
        <f t="shared" si="37"/>
        <v>-3.2320000173058361E-3</v>
      </c>
      <c r="O88" s="159">
        <f t="shared" ref="O88" si="38">+O87-O71</f>
        <v>0</v>
      </c>
      <c r="P88" s="159">
        <f t="shared" ref="P88" si="39">+P87-P71</f>
        <v>0.10623108333675191</v>
      </c>
      <c r="Q88" s="159">
        <f t="shared" ref="Q88" si="40">+Q87-Q71</f>
        <v>-0.10623108316212893</v>
      </c>
    </row>
  </sheetData>
  <sortState xmlns:xlrd2="http://schemas.microsoft.com/office/spreadsheetml/2017/richdata2" ref="B21:Q36">
    <sortCondition ref="B21:B36"/>
  </sortState>
  <mergeCells count="34">
    <mergeCell ref="H79:I79"/>
    <mergeCell ref="N79:O79"/>
    <mergeCell ref="H75:I75"/>
    <mergeCell ref="N75:O75"/>
    <mergeCell ref="A67:Q67"/>
    <mergeCell ref="A70:B70"/>
    <mergeCell ref="A39:Q39"/>
    <mergeCell ref="A58:Q58"/>
    <mergeCell ref="A60:B60"/>
    <mergeCell ref="A64:Q64"/>
    <mergeCell ref="A66:B66"/>
    <mergeCell ref="A41:B41"/>
    <mergeCell ref="A42:Q42"/>
    <mergeCell ref="A48:Q48"/>
    <mergeCell ref="A50:B50"/>
    <mergeCell ref="A57:B57"/>
    <mergeCell ref="A45:Q45"/>
    <mergeCell ref="A47:B47"/>
    <mergeCell ref="A44:B44"/>
    <mergeCell ref="A51:Q51"/>
    <mergeCell ref="A61:Q61"/>
    <mergeCell ref="A63:B63"/>
    <mergeCell ref="A12:Q12"/>
    <mergeCell ref="A13:Q13"/>
    <mergeCell ref="A14:Q14"/>
    <mergeCell ref="B16:N16"/>
    <mergeCell ref="A38:B38"/>
    <mergeCell ref="A31:Q31"/>
    <mergeCell ref="A27:Q27"/>
    <mergeCell ref="A30:B30"/>
    <mergeCell ref="A21:Q21"/>
    <mergeCell ref="A23:B23"/>
    <mergeCell ref="A24:Q24"/>
    <mergeCell ref="A26:B26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F15" sqref="F15"/>
    </sheetView>
  </sheetViews>
  <sheetFormatPr baseColWidth="10" defaultColWidth="9.140625" defaultRowHeight="12.75" x14ac:dyDescent="0.2"/>
  <cols>
    <col min="1" max="1" width="6.5703125" style="94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7" ht="9.75" customHeight="1" x14ac:dyDescent="0.2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7" ht="21.75" customHeight="1" x14ac:dyDescent="0.2">
      <c r="A4" s="285" t="s">
        <v>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17" ht="26.25" customHeight="1" x14ac:dyDescent="0.25">
      <c r="A5" s="285" t="s">
        <v>1036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14"/>
      <c r="Q5" s="14"/>
    </row>
    <row r="6" spans="1:17" ht="10.5" customHeight="1" x14ac:dyDescent="0.2">
      <c r="B6" s="144"/>
      <c r="C6" s="144"/>
      <c r="G6" s="144"/>
      <c r="H6" s="144"/>
      <c r="I6" s="144"/>
      <c r="K6" s="144"/>
      <c r="M6" s="144"/>
      <c r="N6" s="144"/>
    </row>
    <row r="7" spans="1:17" x14ac:dyDescent="0.2">
      <c r="A7" s="161"/>
      <c r="B7" s="289" t="s">
        <v>717</v>
      </c>
      <c r="C7" s="289"/>
      <c r="D7" s="289"/>
      <c r="E7" s="289"/>
      <c r="F7" s="289"/>
      <c r="G7" s="289"/>
      <c r="H7" s="289"/>
      <c r="I7" s="289"/>
      <c r="J7" s="289"/>
      <c r="K7" s="290"/>
      <c r="L7" s="291"/>
      <c r="M7" s="292"/>
      <c r="N7" s="289"/>
      <c r="O7" s="2"/>
    </row>
    <row r="8" spans="1:17" ht="14.25" customHeight="1" thickBot="1" x14ac:dyDescent="0.25">
      <c r="B8" s="144"/>
      <c r="C8" s="144"/>
      <c r="G8" s="144"/>
      <c r="H8" s="144"/>
      <c r="I8" s="144"/>
      <c r="K8" s="144"/>
      <c r="M8" s="144"/>
      <c r="N8" s="144"/>
    </row>
    <row r="9" spans="1:17" s="4" customFormat="1" ht="29.25" customHeight="1" thickBot="1" x14ac:dyDescent="0.25">
      <c r="A9" s="194" t="s">
        <v>8</v>
      </c>
      <c r="B9" s="145" t="s">
        <v>5</v>
      </c>
      <c r="C9" s="145" t="s">
        <v>17</v>
      </c>
      <c r="D9" s="145" t="s">
        <v>6</v>
      </c>
      <c r="E9" s="145" t="s">
        <v>299</v>
      </c>
      <c r="F9" s="145" t="s">
        <v>18</v>
      </c>
      <c r="G9" s="145" t="s">
        <v>12</v>
      </c>
      <c r="H9" s="145" t="s">
        <v>340</v>
      </c>
      <c r="I9" s="145" t="s">
        <v>341</v>
      </c>
      <c r="J9" s="145" t="s">
        <v>0</v>
      </c>
      <c r="K9" s="145" t="s">
        <v>1</v>
      </c>
      <c r="L9" s="145" t="s">
        <v>2</v>
      </c>
      <c r="M9" s="145" t="s">
        <v>342</v>
      </c>
      <c r="N9" s="145" t="s">
        <v>343</v>
      </c>
      <c r="O9" s="146" t="s">
        <v>10</v>
      </c>
    </row>
    <row r="10" spans="1:17" s="7" customFormat="1" ht="36.75" customHeight="1" x14ac:dyDescent="0.2">
      <c r="A10" s="293" t="s">
        <v>482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5"/>
    </row>
    <row r="11" spans="1:17" s="1" customFormat="1" ht="32.1" customHeight="1" x14ac:dyDescent="0.2">
      <c r="A11" s="147">
        <v>1</v>
      </c>
      <c r="B11" s="114" t="s">
        <v>588</v>
      </c>
      <c r="C11" s="122" t="s">
        <v>306</v>
      </c>
      <c r="D11" s="114" t="s">
        <v>589</v>
      </c>
      <c r="E11" s="149" t="s">
        <v>590</v>
      </c>
      <c r="F11" s="115" t="s">
        <v>301</v>
      </c>
      <c r="G11" s="135">
        <v>153000</v>
      </c>
      <c r="H11" s="135">
        <v>0</v>
      </c>
      <c r="I11" s="135">
        <f t="shared" ref="I11" si="0">SUM(G11:H11)</f>
        <v>153000</v>
      </c>
      <c r="J11" s="135">
        <f>IF(G11&gt;=Datos!$D$14,(Datos!$D$14*Datos!$C$14),IF(G11&lt;=Datos!$D$14,(G11*Datos!$C$14)))</f>
        <v>4391.1000000000004</v>
      </c>
      <c r="K11" s="135">
        <v>24572.29</v>
      </c>
      <c r="L11" s="135">
        <v>4651.2</v>
      </c>
      <c r="M11" s="135">
        <v>25</v>
      </c>
      <c r="N11" s="135">
        <f>+J11+K11+L11+M11</f>
        <v>33639.589999999997</v>
      </c>
      <c r="O11" s="113">
        <f t="shared" ref="O11" si="1">+I11-N11</f>
        <v>119360.41</v>
      </c>
    </row>
    <row r="12" spans="1:17" s="7" customFormat="1" ht="36.75" customHeight="1" x14ac:dyDescent="0.2">
      <c r="A12" s="302" t="s">
        <v>483</v>
      </c>
      <c r="B12" s="304"/>
      <c r="C12" s="116">
        <v>1</v>
      </c>
      <c r="D12" s="151"/>
      <c r="E12" s="152"/>
      <c r="F12" s="153"/>
      <c r="G12" s="154">
        <f t="shared" ref="G12:O12" si="2">SUM(G11:G11)</f>
        <v>153000</v>
      </c>
      <c r="H12" s="154">
        <f t="shared" si="2"/>
        <v>0</v>
      </c>
      <c r="I12" s="154">
        <f t="shared" si="2"/>
        <v>153000</v>
      </c>
      <c r="J12" s="154">
        <f t="shared" si="2"/>
        <v>4391.1000000000004</v>
      </c>
      <c r="K12" s="154">
        <f t="shared" si="2"/>
        <v>24572.29</v>
      </c>
      <c r="L12" s="154">
        <f t="shared" si="2"/>
        <v>4651.2</v>
      </c>
      <c r="M12" s="154">
        <f t="shared" si="2"/>
        <v>25</v>
      </c>
      <c r="N12" s="154">
        <f t="shared" si="2"/>
        <v>33639.589999999997</v>
      </c>
      <c r="O12" s="154">
        <f t="shared" si="2"/>
        <v>119360.41</v>
      </c>
    </row>
    <row r="13" spans="1:17" ht="36.75" customHeight="1" thickBot="1" x14ac:dyDescent="0.25">
      <c r="A13" s="300" t="s">
        <v>298</v>
      </c>
      <c r="B13" s="299"/>
      <c r="C13" s="297"/>
      <c r="D13" s="298"/>
      <c r="E13" s="298"/>
      <c r="F13" s="299"/>
      <c r="G13" s="193">
        <f>+G12</f>
        <v>153000</v>
      </c>
      <c r="H13" s="193">
        <f t="shared" ref="H13:O13" si="3">+H12</f>
        <v>0</v>
      </c>
      <c r="I13" s="193">
        <f t="shared" si="3"/>
        <v>153000</v>
      </c>
      <c r="J13" s="193">
        <f t="shared" si="3"/>
        <v>4391.1000000000004</v>
      </c>
      <c r="K13" s="193">
        <f t="shared" si="3"/>
        <v>24572.29</v>
      </c>
      <c r="L13" s="193">
        <f t="shared" si="3"/>
        <v>4651.2</v>
      </c>
      <c r="M13" s="193">
        <f t="shared" si="3"/>
        <v>25</v>
      </c>
      <c r="N13" s="193">
        <f t="shared" si="3"/>
        <v>33639.589999999997</v>
      </c>
      <c r="O13" s="193">
        <f t="shared" si="3"/>
        <v>119360.41</v>
      </c>
    </row>
    <row r="14" spans="1:17" s="16" customFormat="1" ht="32.1" customHeight="1" x14ac:dyDescent="0.2">
      <c r="A14" s="17"/>
      <c r="B14" s="157"/>
      <c r="C14" s="157"/>
      <c r="D14" s="157"/>
      <c r="E14" s="157"/>
      <c r="F14" s="157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7" s="1" customFormat="1" ht="32.1" customHeight="1" x14ac:dyDescent="0.2">
      <c r="A15" s="94"/>
      <c r="B15"/>
      <c r="C15"/>
      <c r="D15"/>
      <c r="E15"/>
      <c r="F15"/>
      <c r="G15" s="159"/>
      <c r="H15"/>
      <c r="I15"/>
      <c r="J15"/>
      <c r="K15"/>
      <c r="L15"/>
      <c r="M15"/>
      <c r="N15"/>
      <c r="O15" s="159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9" t="s">
        <v>22</v>
      </c>
      <c r="G17" s="289"/>
      <c r="L17" s="289" t="s">
        <v>22</v>
      </c>
      <c r="M17" s="289"/>
      <c r="O17" s="2"/>
    </row>
    <row r="18" spans="1:16" s="2" customFormat="1" ht="21.75" customHeight="1" x14ac:dyDescent="0.2">
      <c r="A18" s="94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0"/>
      <c r="F20" s="140"/>
      <c r="G20" s="160"/>
      <c r="H20"/>
      <c r="I20"/>
      <c r="J20"/>
      <c r="K20"/>
      <c r="L20" s="141"/>
      <c r="M20" s="141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6" t="s">
        <v>24</v>
      </c>
      <c r="G21" s="296"/>
      <c r="L21" s="289" t="s">
        <v>23</v>
      </c>
      <c r="M21" s="289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4.25" x14ac:dyDescent="0.2">
      <c r="A48" s="9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 s="3" customFormat="1" ht="36" customHeight="1" x14ac:dyDescent="0.2">
      <c r="A49" s="9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s="3" customFormat="1" ht="36" customHeight="1" x14ac:dyDescent="0.2">
      <c r="A50" s="9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 s="3" customFormat="1" ht="36" customHeight="1" x14ac:dyDescent="0.2">
      <c r="A51" s="9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 s="3" customFormat="1" ht="36" customHeight="1" x14ac:dyDescent="0.2">
      <c r="A52" s="9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s="3" customFormat="1" ht="36" customHeight="1" x14ac:dyDescent="0.2">
      <c r="A53" s="9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s="3" customFormat="1" ht="36" customHeight="1" x14ac:dyDescent="0.2">
      <c r="A54" s="9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s="3" customFormat="1" ht="36" customHeight="1" x14ac:dyDescent="0.2">
      <c r="A55" s="9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 s="3" customFormat="1" ht="36" customHeight="1" x14ac:dyDescent="0.2">
      <c r="A56" s="9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s="3" customFormat="1" ht="36" customHeight="1" x14ac:dyDescent="0.2">
      <c r="A57" s="9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s="3" customFormat="1" ht="36" customHeight="1" x14ac:dyDescent="0.2">
      <c r="A58" s="9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s="3" customFormat="1" ht="36" customHeight="1" x14ac:dyDescent="0.2">
      <c r="A59" s="9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 s="3" customFormat="1" ht="36" customHeight="1" x14ac:dyDescent="0.2">
      <c r="A60" s="93"/>
    </row>
    <row r="61" spans="1:15" s="3" customFormat="1" ht="36" customHeight="1" x14ac:dyDescent="0.2">
      <c r="A61" s="94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4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Nomina Personal Vigilancia</vt:lpstr>
      <vt:lpstr>Nómina Personal Eventual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2025-05-21T14:30:51Z</cp:lastPrinted>
  <dcterms:created xsi:type="dcterms:W3CDTF">2017-10-11T04:49:31Z</dcterms:created>
  <dcterms:modified xsi:type="dcterms:W3CDTF">2025-06-25T13:04:21Z</dcterms:modified>
</cp:coreProperties>
</file>