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"/>
    </mc:Choice>
  </mc:AlternateContent>
  <xr:revisionPtr revIDLastSave="0" documentId="13_ncr:1_{F5AB5FEF-F092-4C63-A31E-E19C7E87D425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Datos" sheetId="19" r:id="rId1"/>
    <sheet name="Nomina Fijos" sheetId="17" r:id="rId2"/>
    <sheet name="Temporal Cargos de Carrera" sheetId="12" r:id="rId3"/>
    <sheet name="Nomina Personal Vigilancia" sheetId="11" r:id="rId4"/>
    <sheet name="Nómina Personal Eventual" sheetId="14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Fijos'!$C$1:$C$637</definedName>
    <definedName name="_xlnm._FilterDatabase" localSheetId="4" hidden="1">'Nómina Personal Eventual'!$A$20:$Q$66</definedName>
    <definedName name="_xlnm._FilterDatabase" localSheetId="3" hidden="1">'Nomina Personal Vigilancia'!$A$9:$O$101</definedName>
    <definedName name="_xlnm._FilterDatabase" localSheetId="5" hidden="1">'Nomina Tramite de Pensión'!$A$9:$O$13</definedName>
    <definedName name="_xlnm._FilterDatabase" localSheetId="2" hidden="1">'Temporal Cargos de Carrera'!$O$2:$O$268</definedName>
    <definedName name="_xlnm.Print_Area" localSheetId="0">Datos!$B$5:$H$10</definedName>
    <definedName name="_xlnm.Print_Area" localSheetId="1">'Nomina Fijos'!$A$2:$N$568</definedName>
    <definedName name="_xlnm.Print_Area" localSheetId="4">'Nómina Personal Eventual'!$A$11:$Q$74</definedName>
    <definedName name="_xlnm.Print_Area" localSheetId="3">'Nomina Personal Vigilancia'!$A$1:$O$109</definedName>
    <definedName name="_xlnm.Print_Area" localSheetId="5">'Nomina Tramite de Pensión'!$A$1:$O$21</definedName>
    <definedName name="_xlnm.Print_Area" localSheetId="2">'Temporal Cargos de Carrera'!$A$2:$Q$266</definedName>
    <definedName name="_xlnm.Print_Titles" localSheetId="1">'Nomina Fijos'!$2:$10</definedName>
    <definedName name="_xlnm.Print_Titles" localSheetId="4">'Nómina Personal Eventual'!$10:$20</definedName>
    <definedName name="_xlnm.Print_Titles" localSheetId="3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4" l="1"/>
  <c r="K66" i="14"/>
  <c r="L66" i="14"/>
  <c r="M66" i="14"/>
  <c r="N66" i="14"/>
  <c r="O66" i="14"/>
  <c r="P66" i="14"/>
  <c r="Q66" i="14"/>
  <c r="I66" i="14"/>
  <c r="O58" i="14"/>
  <c r="K58" i="14"/>
  <c r="J58" i="14"/>
  <c r="I58" i="14"/>
  <c r="N57" i="14"/>
  <c r="N58" i="14" s="1"/>
  <c r="L57" i="14"/>
  <c r="K57" i="14"/>
  <c r="I82" i="11"/>
  <c r="N82" i="11"/>
  <c r="O82" i="11"/>
  <c r="I83" i="11"/>
  <c r="N83" i="11"/>
  <c r="O83" i="11"/>
  <c r="I84" i="11"/>
  <c r="N84" i="11"/>
  <c r="O84" i="11"/>
  <c r="I85" i="11"/>
  <c r="N85" i="11"/>
  <c r="O85" i="11"/>
  <c r="I86" i="11"/>
  <c r="N86" i="11"/>
  <c r="O86" i="11"/>
  <c r="M57" i="14" l="1"/>
  <c r="M58" i="14" s="1"/>
  <c r="L58" i="14"/>
  <c r="P57" i="14" l="1"/>
  <c r="P58" i="14" l="1"/>
  <c r="Q57" i="14"/>
  <c r="Q58" i="14" s="1"/>
  <c r="M89" i="12" l="1"/>
  <c r="M84" i="12"/>
  <c r="M51" i="12"/>
  <c r="K440" i="17"/>
  <c r="K474" i="17"/>
  <c r="K259" i="17"/>
  <c r="I495" i="17"/>
  <c r="J495" i="17"/>
  <c r="K495" i="17"/>
  <c r="N495" i="17" s="1"/>
  <c r="O495" i="17" s="1"/>
  <c r="L495" i="17"/>
  <c r="J575" i="17" l="1"/>
  <c r="K575" i="17"/>
  <c r="L575" i="17"/>
  <c r="M575" i="17"/>
  <c r="G575" i="17"/>
  <c r="L333" i="17"/>
  <c r="L334" i="17"/>
  <c r="L335" i="17"/>
  <c r="L336" i="17"/>
  <c r="L337" i="17"/>
  <c r="J333" i="17"/>
  <c r="J334" i="17"/>
  <c r="J335" i="17"/>
  <c r="K335" i="17" s="1"/>
  <c r="N335" i="17" s="1"/>
  <c r="J336" i="17"/>
  <c r="J337" i="17"/>
  <c r="N573" i="17"/>
  <c r="N575" i="17" s="1"/>
  <c r="I573" i="17"/>
  <c r="O573" i="17" s="1"/>
  <c r="O575" i="17" s="1"/>
  <c r="I572" i="17"/>
  <c r="G549" i="17"/>
  <c r="L487" i="17"/>
  <c r="L488" i="17"/>
  <c r="L489" i="17"/>
  <c r="L490" i="17"/>
  <c r="L491" i="17"/>
  <c r="L492" i="17"/>
  <c r="L493" i="17"/>
  <c r="L494" i="17"/>
  <c r="L496" i="17"/>
  <c r="L497" i="17"/>
  <c r="L498" i="17"/>
  <c r="L499" i="17"/>
  <c r="L500" i="17"/>
  <c r="L501" i="17"/>
  <c r="L502" i="17"/>
  <c r="L503" i="17"/>
  <c r="L504" i="17"/>
  <c r="L505" i="17"/>
  <c r="L506" i="17"/>
  <c r="L507" i="17"/>
  <c r="L508" i="17"/>
  <c r="L509" i="17"/>
  <c r="L510" i="17"/>
  <c r="L511" i="17"/>
  <c r="L512" i="17"/>
  <c r="L513" i="17"/>
  <c r="L514" i="17"/>
  <c r="L515" i="17"/>
  <c r="L516" i="17"/>
  <c r="L517" i="17"/>
  <c r="L518" i="17"/>
  <c r="L519" i="17"/>
  <c r="L520" i="17"/>
  <c r="L521" i="17"/>
  <c r="L522" i="17"/>
  <c r="L523" i="17"/>
  <c r="L524" i="17"/>
  <c r="L525" i="17"/>
  <c r="L526" i="17"/>
  <c r="L527" i="17"/>
  <c r="L528" i="17"/>
  <c r="L529" i="17"/>
  <c r="L530" i="17"/>
  <c r="L531" i="17"/>
  <c r="L532" i="17"/>
  <c r="L533" i="17"/>
  <c r="I493" i="17"/>
  <c r="J493" i="17"/>
  <c r="I494" i="17"/>
  <c r="J494" i="17"/>
  <c r="J487" i="17"/>
  <c r="J488" i="17"/>
  <c r="J489" i="17"/>
  <c r="J490" i="17"/>
  <c r="J491" i="17"/>
  <c r="J492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K511" i="17" s="1"/>
  <c r="J512" i="17"/>
  <c r="J513" i="17"/>
  <c r="J514" i="17"/>
  <c r="J515" i="17"/>
  <c r="J516" i="17"/>
  <c r="J517" i="17"/>
  <c r="J518" i="17"/>
  <c r="J519" i="17"/>
  <c r="J520" i="17"/>
  <c r="J521" i="17"/>
  <c r="J522" i="17"/>
  <c r="J523" i="17"/>
  <c r="J524" i="17"/>
  <c r="J525" i="17"/>
  <c r="J526" i="17"/>
  <c r="J527" i="17"/>
  <c r="J528" i="17"/>
  <c r="J529" i="17"/>
  <c r="J530" i="17"/>
  <c r="J531" i="17"/>
  <c r="J532" i="17"/>
  <c r="J533" i="17"/>
  <c r="J534" i="17"/>
  <c r="I575" i="17" l="1"/>
  <c r="K337" i="17"/>
  <c r="K336" i="17"/>
  <c r="K493" i="17"/>
  <c r="N493" i="17" s="1"/>
  <c r="O493" i="17" s="1"/>
  <c r="K494" i="17"/>
  <c r="N494" i="17" s="1"/>
  <c r="O494" i="17" s="1"/>
  <c r="M485" i="17" l="1"/>
  <c r="H485" i="17"/>
  <c r="G485" i="17"/>
  <c r="L484" i="17"/>
  <c r="J484" i="17"/>
  <c r="I484" i="17"/>
  <c r="I485" i="17" s="1"/>
  <c r="I80" i="11"/>
  <c r="N80" i="11"/>
  <c r="O80" i="11" s="1"/>
  <c r="J485" i="17" l="1"/>
  <c r="K484" i="17"/>
  <c r="K485" i="17" s="1"/>
  <c r="L485" i="17"/>
  <c r="I62" i="11"/>
  <c r="N62" i="11"/>
  <c r="O62" i="11" s="1"/>
  <c r="I63" i="11"/>
  <c r="N63" i="11"/>
  <c r="O63" i="11"/>
  <c r="I64" i="11"/>
  <c r="N64" i="11"/>
  <c r="O64" i="11" s="1"/>
  <c r="I65" i="11"/>
  <c r="N65" i="11"/>
  <c r="O65" i="11" s="1"/>
  <c r="I66" i="11"/>
  <c r="N66" i="11"/>
  <c r="O66" i="11" s="1"/>
  <c r="I67" i="11"/>
  <c r="N67" i="11"/>
  <c r="O67" i="11"/>
  <c r="I68" i="11"/>
  <c r="N68" i="11"/>
  <c r="O68" i="11" s="1"/>
  <c r="I69" i="11"/>
  <c r="N69" i="11"/>
  <c r="O69" i="11"/>
  <c r="N484" i="17" l="1"/>
  <c r="L474" i="17"/>
  <c r="I478" i="17"/>
  <c r="I366" i="17"/>
  <c r="J366" i="17"/>
  <c r="L366" i="17"/>
  <c r="I224" i="17"/>
  <c r="J224" i="17"/>
  <c r="L224" i="17"/>
  <c r="I206" i="17"/>
  <c r="J206" i="17"/>
  <c r="L206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I179" i="17"/>
  <c r="L179" i="17"/>
  <c r="I159" i="17"/>
  <c r="J159" i="17"/>
  <c r="L159" i="17"/>
  <c r="I160" i="17"/>
  <c r="J160" i="17"/>
  <c r="L160" i="17"/>
  <c r="I161" i="17"/>
  <c r="J161" i="17"/>
  <c r="L161" i="17"/>
  <c r="L164" i="17"/>
  <c r="J164" i="17"/>
  <c r="I164" i="17"/>
  <c r="M155" i="17"/>
  <c r="H155" i="17"/>
  <c r="G155" i="17"/>
  <c r="L154" i="17"/>
  <c r="L155" i="17" s="1"/>
  <c r="J154" i="17"/>
  <c r="J155" i="17" s="1"/>
  <c r="I154" i="17"/>
  <c r="I155" i="17" s="1"/>
  <c r="I144" i="17"/>
  <c r="J144" i="17"/>
  <c r="L144" i="17"/>
  <c r="I145" i="17"/>
  <c r="J145" i="17"/>
  <c r="L145" i="17"/>
  <c r="I146" i="17"/>
  <c r="J146" i="17"/>
  <c r="L146" i="17"/>
  <c r="I147" i="17"/>
  <c r="J147" i="17"/>
  <c r="L147" i="17"/>
  <c r="I148" i="17"/>
  <c r="J148" i="17"/>
  <c r="L148" i="17"/>
  <c r="I149" i="17"/>
  <c r="J149" i="17"/>
  <c r="L149" i="17"/>
  <c r="K149" i="17" s="1"/>
  <c r="N149" i="17" s="1"/>
  <c r="O149" i="17" s="1"/>
  <c r="I150" i="17"/>
  <c r="J150" i="17"/>
  <c r="L150" i="17"/>
  <c r="I151" i="17"/>
  <c r="J151" i="17"/>
  <c r="L151" i="17"/>
  <c r="H152" i="17"/>
  <c r="M152" i="17"/>
  <c r="G152" i="17"/>
  <c r="L64" i="17"/>
  <c r="J64" i="17"/>
  <c r="I64" i="17"/>
  <c r="I57" i="17"/>
  <c r="J57" i="17"/>
  <c r="L57" i="17"/>
  <c r="L58" i="17"/>
  <c r="J58" i="17"/>
  <c r="I58" i="17"/>
  <c r="L49" i="17"/>
  <c r="J49" i="17"/>
  <c r="I49" i="17"/>
  <c r="L50" i="17"/>
  <c r="J50" i="17"/>
  <c r="I50" i="17"/>
  <c r="L51" i="17"/>
  <c r="J51" i="17"/>
  <c r="I51" i="17"/>
  <c r="K48" i="17"/>
  <c r="N48" i="17" s="1"/>
  <c r="O48" i="17" s="1"/>
  <c r="I48" i="17"/>
  <c r="K47" i="17"/>
  <c r="N47" i="17" s="1"/>
  <c r="O47" i="17" s="1"/>
  <c r="I47" i="17"/>
  <c r="K46" i="17"/>
  <c r="N46" i="17" s="1"/>
  <c r="O46" i="17" s="1"/>
  <c r="I46" i="17"/>
  <c r="H43" i="17"/>
  <c r="M43" i="17"/>
  <c r="G43" i="17"/>
  <c r="L39" i="17"/>
  <c r="J39" i="17"/>
  <c r="I39" i="17"/>
  <c r="L38" i="17"/>
  <c r="J38" i="17"/>
  <c r="K38" i="17" s="1"/>
  <c r="I38" i="17"/>
  <c r="I32" i="17"/>
  <c r="J32" i="17"/>
  <c r="L32" i="17"/>
  <c r="H29" i="17"/>
  <c r="M29" i="17"/>
  <c r="G29" i="17"/>
  <c r="L26" i="17"/>
  <c r="J26" i="17"/>
  <c r="I26" i="17"/>
  <c r="I27" i="17"/>
  <c r="J27" i="17"/>
  <c r="L27" i="17"/>
  <c r="L25" i="17"/>
  <c r="J25" i="17"/>
  <c r="I25" i="17"/>
  <c r="L24" i="17"/>
  <c r="J24" i="17"/>
  <c r="I24" i="17"/>
  <c r="J75" i="12"/>
  <c r="O75" i="12"/>
  <c r="I75" i="12"/>
  <c r="J252" i="12"/>
  <c r="O252" i="12"/>
  <c r="I252" i="12"/>
  <c r="K237" i="12"/>
  <c r="L237" i="12"/>
  <c r="M237" i="12" s="1"/>
  <c r="P237" i="12" s="1"/>
  <c r="Q237" i="12" s="1"/>
  <c r="N237" i="12"/>
  <c r="K238" i="12"/>
  <c r="L238" i="12"/>
  <c r="N238" i="12"/>
  <c r="M238" i="12" s="1"/>
  <c r="P238" i="12" s="1"/>
  <c r="Q238" i="12" s="1"/>
  <c r="K239" i="12"/>
  <c r="L239" i="12"/>
  <c r="N239" i="12"/>
  <c r="K240" i="12"/>
  <c r="L240" i="12"/>
  <c r="N240" i="12"/>
  <c r="M240" i="12" s="1"/>
  <c r="P240" i="12" s="1"/>
  <c r="Q240" i="12" s="1"/>
  <c r="K241" i="12"/>
  <c r="L241" i="12"/>
  <c r="M241" i="12" s="1"/>
  <c r="P241" i="12" s="1"/>
  <c r="Q241" i="12" s="1"/>
  <c r="N241" i="12"/>
  <c r="K242" i="12"/>
  <c r="L242" i="12"/>
  <c r="N242" i="12"/>
  <c r="M242" i="12" s="1"/>
  <c r="P242" i="12" s="1"/>
  <c r="Q242" i="12" s="1"/>
  <c r="K243" i="12"/>
  <c r="L243" i="12"/>
  <c r="N243" i="12"/>
  <c r="K244" i="12"/>
  <c r="L244" i="12"/>
  <c r="N244" i="12"/>
  <c r="M244" i="12" s="1"/>
  <c r="P244" i="12" s="1"/>
  <c r="Q244" i="12" s="1"/>
  <c r="K245" i="12"/>
  <c r="L245" i="12"/>
  <c r="M245" i="12" s="1"/>
  <c r="P245" i="12" s="1"/>
  <c r="Q245" i="12" s="1"/>
  <c r="N245" i="12"/>
  <c r="K246" i="12"/>
  <c r="L246" i="12"/>
  <c r="N246" i="12"/>
  <c r="M246" i="12" s="1"/>
  <c r="P246" i="12" s="1"/>
  <c r="Q246" i="12" s="1"/>
  <c r="K247" i="12"/>
  <c r="L247" i="12"/>
  <c r="N247" i="12"/>
  <c r="K248" i="12"/>
  <c r="L248" i="12"/>
  <c r="N248" i="12"/>
  <c r="M248" i="12" s="1"/>
  <c r="P248" i="12" s="1"/>
  <c r="Q248" i="12" s="1"/>
  <c r="K249" i="12"/>
  <c r="L249" i="12"/>
  <c r="M249" i="12" s="1"/>
  <c r="P249" i="12" s="1"/>
  <c r="Q249" i="12" s="1"/>
  <c r="N249" i="12"/>
  <c r="K250" i="12"/>
  <c r="L250" i="12"/>
  <c r="N250" i="12"/>
  <c r="M250" i="12" s="1"/>
  <c r="P250" i="12" s="1"/>
  <c r="Q250" i="12" s="1"/>
  <c r="N236" i="12"/>
  <c r="L236" i="12"/>
  <c r="K236" i="12"/>
  <c r="J229" i="12"/>
  <c r="O229" i="12"/>
  <c r="I229" i="12"/>
  <c r="K227" i="12"/>
  <c r="L227" i="12"/>
  <c r="N227" i="12"/>
  <c r="K228" i="12"/>
  <c r="L228" i="12"/>
  <c r="N228" i="12"/>
  <c r="J217" i="12"/>
  <c r="O217" i="12"/>
  <c r="I217" i="12"/>
  <c r="K196" i="12"/>
  <c r="L196" i="12"/>
  <c r="N196" i="12"/>
  <c r="K197" i="12"/>
  <c r="L197" i="12"/>
  <c r="N197" i="12"/>
  <c r="K198" i="12"/>
  <c r="L198" i="12"/>
  <c r="N198" i="12"/>
  <c r="K199" i="12"/>
  <c r="L199" i="12"/>
  <c r="N199" i="12"/>
  <c r="M199" i="12" s="1"/>
  <c r="P199" i="12" s="1"/>
  <c r="K200" i="12"/>
  <c r="L200" i="12"/>
  <c r="N200" i="12"/>
  <c r="K201" i="12"/>
  <c r="L201" i="12"/>
  <c r="N201" i="12"/>
  <c r="K202" i="12"/>
  <c r="L202" i="12"/>
  <c r="N202" i="12"/>
  <c r="K203" i="12"/>
  <c r="L203" i="12"/>
  <c r="N203" i="12"/>
  <c r="M203" i="12" s="1"/>
  <c r="P203" i="12" s="1"/>
  <c r="K204" i="12"/>
  <c r="L204" i="12"/>
  <c r="N204" i="12"/>
  <c r="K205" i="12"/>
  <c r="L205" i="12"/>
  <c r="N205" i="12"/>
  <c r="K206" i="12"/>
  <c r="L206" i="12"/>
  <c r="N206" i="12"/>
  <c r="K207" i="12"/>
  <c r="L207" i="12"/>
  <c r="N207" i="12"/>
  <c r="M207" i="12" s="1"/>
  <c r="P207" i="12" s="1"/>
  <c r="K208" i="12"/>
  <c r="L208" i="12"/>
  <c r="N208" i="12"/>
  <c r="K209" i="12"/>
  <c r="L209" i="12"/>
  <c r="N209" i="12"/>
  <c r="K210" i="12"/>
  <c r="L210" i="12"/>
  <c r="N210" i="12"/>
  <c r="K211" i="12"/>
  <c r="L211" i="12"/>
  <c r="N211" i="12"/>
  <c r="M211" i="12" s="1"/>
  <c r="P211" i="12" s="1"/>
  <c r="K212" i="12"/>
  <c r="L212" i="12"/>
  <c r="N212" i="12"/>
  <c r="K213" i="12"/>
  <c r="L213" i="12"/>
  <c r="N213" i="12"/>
  <c r="K214" i="12"/>
  <c r="L214" i="12"/>
  <c r="N214" i="12"/>
  <c r="K215" i="12"/>
  <c r="L215" i="12"/>
  <c r="N215" i="12"/>
  <c r="M215" i="12" s="1"/>
  <c r="P215" i="12" s="1"/>
  <c r="K216" i="12"/>
  <c r="L216" i="12"/>
  <c r="N216" i="12"/>
  <c r="K194" i="12"/>
  <c r="L194" i="12"/>
  <c r="N194" i="12"/>
  <c r="K195" i="12"/>
  <c r="L195" i="12"/>
  <c r="N195" i="12"/>
  <c r="M195" i="12" s="1"/>
  <c r="P195" i="12" s="1"/>
  <c r="Q195" i="12" s="1"/>
  <c r="J168" i="12"/>
  <c r="O168" i="12"/>
  <c r="I168" i="12"/>
  <c r="K164" i="12"/>
  <c r="L164" i="12"/>
  <c r="N164" i="12"/>
  <c r="K165" i="12"/>
  <c r="L165" i="12"/>
  <c r="N165" i="12"/>
  <c r="K166" i="12"/>
  <c r="L166" i="12"/>
  <c r="N166" i="12"/>
  <c r="N167" i="12"/>
  <c r="L167" i="12"/>
  <c r="K167" i="12"/>
  <c r="J150" i="12"/>
  <c r="O150" i="12"/>
  <c r="I150" i="12"/>
  <c r="K148" i="12"/>
  <c r="L148" i="12"/>
  <c r="N148" i="12"/>
  <c r="K149" i="12"/>
  <c r="L149" i="12"/>
  <c r="N149" i="12"/>
  <c r="O136" i="12"/>
  <c r="J136" i="12"/>
  <c r="I136" i="12"/>
  <c r="N135" i="12"/>
  <c r="N136" i="12" s="1"/>
  <c r="L135" i="12"/>
  <c r="K135" i="12"/>
  <c r="K136" i="12" s="1"/>
  <c r="O121" i="12"/>
  <c r="I121" i="12"/>
  <c r="N119" i="12"/>
  <c r="L119" i="12"/>
  <c r="K119" i="12"/>
  <c r="J117" i="12"/>
  <c r="O117" i="12"/>
  <c r="I117" i="12"/>
  <c r="K115" i="12"/>
  <c r="L115" i="12"/>
  <c r="N115" i="12"/>
  <c r="J107" i="12"/>
  <c r="O107" i="12"/>
  <c r="I107" i="12"/>
  <c r="I102" i="12"/>
  <c r="N106" i="12"/>
  <c r="L106" i="12"/>
  <c r="K106" i="12"/>
  <c r="N100" i="12"/>
  <c r="L100" i="12"/>
  <c r="K100" i="12"/>
  <c r="K73" i="12"/>
  <c r="L73" i="12"/>
  <c r="N73" i="12"/>
  <c r="K74" i="12"/>
  <c r="L74" i="12"/>
  <c r="N74" i="12"/>
  <c r="N68" i="12"/>
  <c r="L68" i="12"/>
  <c r="K68" i="12"/>
  <c r="K63" i="12"/>
  <c r="L63" i="12"/>
  <c r="N63" i="12"/>
  <c r="N55" i="12"/>
  <c r="L55" i="12"/>
  <c r="K55" i="12"/>
  <c r="K49" i="12"/>
  <c r="L49" i="12"/>
  <c r="N49" i="12"/>
  <c r="N48" i="12"/>
  <c r="L48" i="12"/>
  <c r="K48" i="12"/>
  <c r="N50" i="12"/>
  <c r="L50" i="12"/>
  <c r="K50" i="12"/>
  <c r="N44" i="12"/>
  <c r="L44" i="12"/>
  <c r="K44" i="12"/>
  <c r="N43" i="12"/>
  <c r="L43" i="12"/>
  <c r="K43" i="12"/>
  <c r="J31" i="12"/>
  <c r="O31" i="12"/>
  <c r="I31" i="12"/>
  <c r="N30" i="12"/>
  <c r="L30" i="12"/>
  <c r="K30" i="12"/>
  <c r="O34" i="12"/>
  <c r="J34" i="12"/>
  <c r="I34" i="12"/>
  <c r="N33" i="12"/>
  <c r="N34" i="12" s="1"/>
  <c r="L33" i="12"/>
  <c r="K33" i="12"/>
  <c r="K34" i="12" s="1"/>
  <c r="J65" i="14"/>
  <c r="O65" i="14"/>
  <c r="I65" i="14"/>
  <c r="O46" i="14"/>
  <c r="J46" i="14"/>
  <c r="I46" i="14"/>
  <c r="N45" i="14"/>
  <c r="N46" i="14" s="1"/>
  <c r="K45" i="14"/>
  <c r="K46" i="14" s="1"/>
  <c r="K39" i="17" l="1"/>
  <c r="M239" i="12"/>
  <c r="P239" i="12" s="1"/>
  <c r="Q239" i="12" s="1"/>
  <c r="M247" i="12"/>
  <c r="P247" i="12" s="1"/>
  <c r="Q247" i="12" s="1"/>
  <c r="M243" i="12"/>
  <c r="P243" i="12" s="1"/>
  <c r="Q243" i="12" s="1"/>
  <c r="N485" i="17"/>
  <c r="O484" i="17"/>
  <c r="O485" i="17" s="1"/>
  <c r="K145" i="17"/>
  <c r="N145" i="17" s="1"/>
  <c r="O145" i="17" s="1"/>
  <c r="K366" i="17"/>
  <c r="K206" i="17"/>
  <c r="N206" i="17" s="1"/>
  <c r="O206" i="17" s="1"/>
  <c r="K224" i="17"/>
  <c r="N224" i="17" s="1"/>
  <c r="O224" i="17" s="1"/>
  <c r="N366" i="17"/>
  <c r="O366" i="17" s="1"/>
  <c r="K179" i="17"/>
  <c r="N179" i="17" s="1"/>
  <c r="O179" i="17" s="1"/>
  <c r="K160" i="17"/>
  <c r="N160" i="17" s="1"/>
  <c r="O160" i="17" s="1"/>
  <c r="K161" i="17"/>
  <c r="N161" i="17" s="1"/>
  <c r="O161" i="17" s="1"/>
  <c r="K159" i="17"/>
  <c r="N159" i="17" s="1"/>
  <c r="O159" i="17" s="1"/>
  <c r="K164" i="17"/>
  <c r="N164" i="17" s="1"/>
  <c r="O164" i="17" s="1"/>
  <c r="K151" i="17"/>
  <c r="N151" i="17" s="1"/>
  <c r="O151" i="17" s="1"/>
  <c r="K150" i="17"/>
  <c r="N150" i="17" s="1"/>
  <c r="O150" i="17" s="1"/>
  <c r="K146" i="17"/>
  <c r="N146" i="17" s="1"/>
  <c r="O146" i="17" s="1"/>
  <c r="K148" i="17"/>
  <c r="N148" i="17" s="1"/>
  <c r="O148" i="17" s="1"/>
  <c r="K154" i="17"/>
  <c r="K155" i="17" s="1"/>
  <c r="K147" i="17"/>
  <c r="N147" i="17" s="1"/>
  <c r="O147" i="17" s="1"/>
  <c r="K144" i="17"/>
  <c r="N144" i="17" s="1"/>
  <c r="O144" i="17" s="1"/>
  <c r="K64" i="17"/>
  <c r="N64" i="17" s="1"/>
  <c r="O64" i="17" s="1"/>
  <c r="K57" i="17"/>
  <c r="N57" i="17" s="1"/>
  <c r="O57" i="17" s="1"/>
  <c r="K58" i="17"/>
  <c r="N58" i="17" s="1"/>
  <c r="O58" i="17" s="1"/>
  <c r="K49" i="17"/>
  <c r="N49" i="17" s="1"/>
  <c r="O49" i="17" s="1"/>
  <c r="K50" i="17"/>
  <c r="N50" i="17" s="1"/>
  <c r="O50" i="17" s="1"/>
  <c r="K51" i="17"/>
  <c r="N51" i="17" s="1"/>
  <c r="O51" i="17" s="1"/>
  <c r="N38" i="17"/>
  <c r="N32" i="17"/>
  <c r="O32" i="17" s="1"/>
  <c r="K27" i="17"/>
  <c r="N27" i="17" s="1"/>
  <c r="O27" i="17" s="1"/>
  <c r="K26" i="17"/>
  <c r="N26" i="17" s="1"/>
  <c r="O26" i="17" s="1"/>
  <c r="K25" i="17"/>
  <c r="N25" i="17" s="1"/>
  <c r="O25" i="17" s="1"/>
  <c r="K24" i="17"/>
  <c r="Q211" i="12"/>
  <c r="Q207" i="12"/>
  <c r="Q203" i="12"/>
  <c r="Q199" i="12"/>
  <c r="Q215" i="12"/>
  <c r="M236" i="12"/>
  <c r="P236" i="12" s="1"/>
  <c r="Q236" i="12" s="1"/>
  <c r="M228" i="12"/>
  <c r="P228" i="12" s="1"/>
  <c r="Q228" i="12" s="1"/>
  <c r="M227" i="12"/>
  <c r="P227" i="12" s="1"/>
  <c r="Q227" i="12" s="1"/>
  <c r="M165" i="12"/>
  <c r="P165" i="12" s="1"/>
  <c r="Q165" i="12" s="1"/>
  <c r="M213" i="12"/>
  <c r="P213" i="12" s="1"/>
  <c r="Q213" i="12" s="1"/>
  <c r="M209" i="12"/>
  <c r="P209" i="12" s="1"/>
  <c r="Q209" i="12" s="1"/>
  <c r="M205" i="12"/>
  <c r="P205" i="12" s="1"/>
  <c r="Q205" i="12" s="1"/>
  <c r="M201" i="12"/>
  <c r="P201" i="12" s="1"/>
  <c r="Q201" i="12" s="1"/>
  <c r="M197" i="12"/>
  <c r="P197" i="12" s="1"/>
  <c r="Q197" i="12" s="1"/>
  <c r="M216" i="12"/>
  <c r="P216" i="12" s="1"/>
  <c r="Q216" i="12" s="1"/>
  <c r="M196" i="12"/>
  <c r="P196" i="12" s="1"/>
  <c r="Q196" i="12" s="1"/>
  <c r="P214" i="12"/>
  <c r="Q214" i="12" s="1"/>
  <c r="M202" i="12"/>
  <c r="P202" i="12" s="1"/>
  <c r="Q202" i="12" s="1"/>
  <c r="M208" i="12"/>
  <c r="P208" i="12" s="1"/>
  <c r="Q208" i="12" s="1"/>
  <c r="M210" i="12"/>
  <c r="P210" i="12" s="1"/>
  <c r="Q210" i="12" s="1"/>
  <c r="M200" i="12"/>
  <c r="P200" i="12" s="1"/>
  <c r="Q200" i="12" s="1"/>
  <c r="M198" i="12"/>
  <c r="P198" i="12" s="1"/>
  <c r="Q198" i="12" s="1"/>
  <c r="M212" i="12"/>
  <c r="P212" i="12" s="1"/>
  <c r="Q212" i="12" s="1"/>
  <c r="M204" i="12"/>
  <c r="P204" i="12" s="1"/>
  <c r="Q204" i="12" s="1"/>
  <c r="M206" i="12"/>
  <c r="P206" i="12" s="1"/>
  <c r="Q206" i="12" s="1"/>
  <c r="M135" i="12"/>
  <c r="M136" i="12" s="1"/>
  <c r="P194" i="12"/>
  <c r="Q194" i="12" s="1"/>
  <c r="M166" i="12"/>
  <c r="P166" i="12" s="1"/>
  <c r="Q166" i="12" s="1"/>
  <c r="K168" i="12"/>
  <c r="N168" i="12"/>
  <c r="M164" i="12"/>
  <c r="L168" i="12"/>
  <c r="M167" i="12"/>
  <c r="M148" i="12"/>
  <c r="P148" i="12" s="1"/>
  <c r="Q148" i="12" s="1"/>
  <c r="M149" i="12"/>
  <c r="P149" i="12" s="1"/>
  <c r="Q149" i="12" s="1"/>
  <c r="L136" i="12"/>
  <c r="P119" i="12"/>
  <c r="Q119" i="12" s="1"/>
  <c r="M49" i="12"/>
  <c r="P49" i="12" s="1"/>
  <c r="Q49" i="12" s="1"/>
  <c r="M115" i="12"/>
  <c r="M106" i="12"/>
  <c r="P106" i="12" s="1"/>
  <c r="Q106" i="12" s="1"/>
  <c r="M73" i="12"/>
  <c r="M100" i="12"/>
  <c r="P100" i="12" s="1"/>
  <c r="Q100" i="12" s="1"/>
  <c r="M74" i="12"/>
  <c r="P74" i="12" s="1"/>
  <c r="Q74" i="12" s="1"/>
  <c r="M68" i="12"/>
  <c r="P68" i="12" s="1"/>
  <c r="Q68" i="12" s="1"/>
  <c r="M63" i="12"/>
  <c r="P63" i="12" s="1"/>
  <c r="Q63" i="12" s="1"/>
  <c r="M55" i="12"/>
  <c r="P55" i="12" s="1"/>
  <c r="Q55" i="12" s="1"/>
  <c r="P48" i="12"/>
  <c r="Q48" i="12" s="1"/>
  <c r="M50" i="12"/>
  <c r="P50" i="12" s="1"/>
  <c r="Q50" i="12" s="1"/>
  <c r="M44" i="12"/>
  <c r="P44" i="12" s="1"/>
  <c r="Q44" i="12" s="1"/>
  <c r="M30" i="12"/>
  <c r="P30" i="12" s="1"/>
  <c r="Q30" i="12" s="1"/>
  <c r="M43" i="12"/>
  <c r="P43" i="12" s="1"/>
  <c r="Q43" i="12" s="1"/>
  <c r="M34" i="12"/>
  <c r="L34" i="12"/>
  <c r="L45" i="14"/>
  <c r="M45" i="14" s="1"/>
  <c r="M46" i="14" s="1"/>
  <c r="L46" i="14" l="1"/>
  <c r="P73" i="12"/>
  <c r="Q73" i="12" s="1"/>
  <c r="M75" i="12"/>
  <c r="N154" i="17"/>
  <c r="N155" i="17"/>
  <c r="O154" i="17"/>
  <c r="O155" i="17" s="1"/>
  <c r="N39" i="17"/>
  <c r="O39" i="17" s="1"/>
  <c r="O38" i="17"/>
  <c r="N24" i="17"/>
  <c r="K29" i="17"/>
  <c r="P135" i="12"/>
  <c r="P136" i="12" s="1"/>
  <c r="P164" i="12"/>
  <c r="M168" i="12"/>
  <c r="P167" i="12"/>
  <c r="Q167" i="12" s="1"/>
  <c r="P115" i="12"/>
  <c r="P33" i="12"/>
  <c r="Q33" i="12" s="1"/>
  <c r="Q34" i="12" s="1"/>
  <c r="P45" i="14"/>
  <c r="P46" i="14" s="1"/>
  <c r="Q45" i="14"/>
  <c r="Q46" i="14" s="1"/>
  <c r="O24" i="17" l="1"/>
  <c r="N29" i="17"/>
  <c r="Q135" i="12"/>
  <c r="Q136" i="12" s="1"/>
  <c r="Q164" i="12"/>
  <c r="Q168" i="12" s="1"/>
  <c r="P168" i="12"/>
  <c r="Q115" i="12"/>
  <c r="P34" i="12"/>
  <c r="N50" i="14"/>
  <c r="M50" i="14" s="1"/>
  <c r="N51" i="14"/>
  <c r="M51" i="14" s="1"/>
  <c r="I552" i="17"/>
  <c r="I553" i="17"/>
  <c r="I554" i="17"/>
  <c r="I555" i="17"/>
  <c r="I556" i="17"/>
  <c r="I557" i="17"/>
  <c r="I558" i="17"/>
  <c r="I559" i="17"/>
  <c r="I560" i="17"/>
  <c r="I542" i="17"/>
  <c r="I543" i="17"/>
  <c r="I544" i="17"/>
  <c r="I545" i="17"/>
  <c r="I546" i="17"/>
  <c r="I547" i="17"/>
  <c r="I548" i="17"/>
  <c r="I488" i="17"/>
  <c r="I489" i="17"/>
  <c r="I490" i="17"/>
  <c r="I491" i="17"/>
  <c r="I492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64" i="17"/>
  <c r="I365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59" i="17"/>
  <c r="I360" i="17"/>
  <c r="I350" i="17"/>
  <c r="I351" i="17"/>
  <c r="I352" i="17"/>
  <c r="I341" i="17"/>
  <c r="I342" i="17"/>
  <c r="I343" i="17"/>
  <c r="I344" i="17"/>
  <c r="I345" i="17"/>
  <c r="I346" i="17"/>
  <c r="I333" i="17"/>
  <c r="I334" i="17"/>
  <c r="I335" i="17"/>
  <c r="I336" i="17"/>
  <c r="I337" i="17"/>
  <c r="I322" i="17"/>
  <c r="I323" i="17"/>
  <c r="I324" i="17"/>
  <c r="I325" i="17"/>
  <c r="I326" i="17"/>
  <c r="I327" i="17"/>
  <c r="I328" i="17"/>
  <c r="I329" i="17"/>
  <c r="I314" i="17"/>
  <c r="I315" i="17"/>
  <c r="I316" i="17"/>
  <c r="I304" i="17"/>
  <c r="I305" i="17"/>
  <c r="I306" i="17"/>
  <c r="I307" i="17"/>
  <c r="I308" i="17"/>
  <c r="I309" i="17"/>
  <c r="I310" i="17"/>
  <c r="I295" i="17"/>
  <c r="I296" i="17"/>
  <c r="I297" i="17"/>
  <c r="I298" i="17"/>
  <c r="I299" i="17"/>
  <c r="I300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73" i="17"/>
  <c r="I274" i="17"/>
  <c r="I268" i="17"/>
  <c r="I269" i="17"/>
  <c r="I263" i="17"/>
  <c r="I264" i="17"/>
  <c r="I258" i="17"/>
  <c r="I259" i="17"/>
  <c r="I252" i="17"/>
  <c r="I253" i="17"/>
  <c r="I254" i="17"/>
  <c r="I248" i="17"/>
  <c r="I240" i="17"/>
  <c r="I241" i="17"/>
  <c r="I242" i="17"/>
  <c r="I243" i="17"/>
  <c r="I244" i="17"/>
  <c r="I236" i="17"/>
  <c r="I221" i="17"/>
  <c r="I222" i="17"/>
  <c r="I223" i="17"/>
  <c r="I225" i="17"/>
  <c r="I226" i="17"/>
  <c r="I227" i="17"/>
  <c r="I228" i="17"/>
  <c r="I229" i="17"/>
  <c r="I230" i="17"/>
  <c r="I231" i="17"/>
  <c r="I232" i="17"/>
  <c r="I205" i="17"/>
  <c r="I207" i="17"/>
  <c r="I208" i="17"/>
  <c r="I209" i="17"/>
  <c r="I210" i="17"/>
  <c r="I211" i="17"/>
  <c r="I212" i="17"/>
  <c r="I213" i="17"/>
  <c r="I214" i="17"/>
  <c r="I201" i="17"/>
  <c r="I172" i="17"/>
  <c r="I173" i="17"/>
  <c r="I174" i="17"/>
  <c r="I175" i="17"/>
  <c r="I176" i="17"/>
  <c r="I177" i="17"/>
  <c r="I178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58" i="17"/>
  <c r="I162" i="17"/>
  <c r="I163" i="17"/>
  <c r="I165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65" i="17"/>
  <c r="I56" i="17"/>
  <c r="I59" i="17"/>
  <c r="I60" i="17"/>
  <c r="I52" i="17"/>
  <c r="I41" i="17"/>
  <c r="I42" i="17"/>
  <c r="I33" i="17"/>
  <c r="I34" i="17"/>
  <c r="I35" i="17"/>
  <c r="I28" i="17"/>
  <c r="I29" i="17" s="1"/>
  <c r="I13" i="17"/>
  <c r="I14" i="17"/>
  <c r="J322" i="17"/>
  <c r="J323" i="17"/>
  <c r="J324" i="17"/>
  <c r="J325" i="17"/>
  <c r="J326" i="17"/>
  <c r="J327" i="17"/>
  <c r="J328" i="17"/>
  <c r="L542" i="17"/>
  <c r="L543" i="17"/>
  <c r="L544" i="17"/>
  <c r="L545" i="17"/>
  <c r="L546" i="17"/>
  <c r="L547" i="17"/>
  <c r="L548" i="17"/>
  <c r="J542" i="17"/>
  <c r="J543" i="17"/>
  <c r="J544" i="17"/>
  <c r="J545" i="17"/>
  <c r="J546" i="17"/>
  <c r="J547" i="17"/>
  <c r="J548" i="17"/>
  <c r="L381" i="17"/>
  <c r="L382" i="17"/>
  <c r="L383" i="17"/>
  <c r="L384" i="17"/>
  <c r="L385" i="17"/>
  <c r="L386" i="17"/>
  <c r="L387" i="17"/>
  <c r="L388" i="17"/>
  <c r="L389" i="17"/>
  <c r="L390" i="17"/>
  <c r="L391" i="17"/>
  <c r="L392" i="17"/>
  <c r="L393" i="17"/>
  <c r="L394" i="17"/>
  <c r="L395" i="17"/>
  <c r="L396" i="17"/>
  <c r="J381" i="17"/>
  <c r="J382" i="17"/>
  <c r="J383" i="17"/>
  <c r="J384" i="17"/>
  <c r="J385" i="17"/>
  <c r="J386" i="17"/>
  <c r="J387" i="17"/>
  <c r="J388" i="17"/>
  <c r="J389" i="17"/>
  <c r="J390" i="17"/>
  <c r="J391" i="17"/>
  <c r="J392" i="17"/>
  <c r="J393" i="17"/>
  <c r="J394" i="17"/>
  <c r="J395" i="17"/>
  <c r="J396" i="17"/>
  <c r="L363" i="17"/>
  <c r="L364" i="17"/>
  <c r="L365" i="17"/>
  <c r="L367" i="17"/>
  <c r="L368" i="17"/>
  <c r="L369" i="17"/>
  <c r="L370" i="17"/>
  <c r="L371" i="17"/>
  <c r="L372" i="17"/>
  <c r="L373" i="17"/>
  <c r="L374" i="17"/>
  <c r="L375" i="17"/>
  <c r="L376" i="17"/>
  <c r="L377" i="17"/>
  <c r="L322" i="17"/>
  <c r="L323" i="17"/>
  <c r="L324" i="17"/>
  <c r="L325" i="17"/>
  <c r="L326" i="17"/>
  <c r="L327" i="17"/>
  <c r="L328" i="17"/>
  <c r="L329" i="17"/>
  <c r="L314" i="17"/>
  <c r="L315" i="17"/>
  <c r="L316" i="17"/>
  <c r="L313" i="17"/>
  <c r="L178" i="17"/>
  <c r="J205" i="17"/>
  <c r="L205" i="17"/>
  <c r="J223" i="17"/>
  <c r="L223" i="17"/>
  <c r="K220" i="12"/>
  <c r="L220" i="12"/>
  <c r="N220" i="12"/>
  <c r="K221" i="12"/>
  <c r="L221" i="12"/>
  <c r="N221" i="12"/>
  <c r="K222" i="12"/>
  <c r="L222" i="12"/>
  <c r="N222" i="12"/>
  <c r="K223" i="12"/>
  <c r="L223" i="12"/>
  <c r="N223" i="12"/>
  <c r="K224" i="12"/>
  <c r="L224" i="12"/>
  <c r="N224" i="12"/>
  <c r="K225" i="12"/>
  <c r="L225" i="12"/>
  <c r="N225" i="12"/>
  <c r="K226" i="12"/>
  <c r="L226" i="12"/>
  <c r="N226" i="12"/>
  <c r="N219" i="12"/>
  <c r="L219" i="12"/>
  <c r="K219" i="12"/>
  <c r="K143" i="12"/>
  <c r="L143" i="12"/>
  <c r="N143" i="12"/>
  <c r="O124" i="12"/>
  <c r="J124" i="12"/>
  <c r="I124" i="12"/>
  <c r="N123" i="12"/>
  <c r="N124" i="12" s="1"/>
  <c r="L123" i="12"/>
  <c r="K123" i="12"/>
  <c r="K124" i="12" s="1"/>
  <c r="O60" i="12"/>
  <c r="J60" i="12"/>
  <c r="I60" i="12"/>
  <c r="N59" i="12"/>
  <c r="N60" i="12" s="1"/>
  <c r="L59" i="12"/>
  <c r="K59" i="12"/>
  <c r="K60" i="12" s="1"/>
  <c r="K47" i="12"/>
  <c r="L47" i="12"/>
  <c r="N47" i="12"/>
  <c r="K30" i="14"/>
  <c r="L30" i="14" s="1"/>
  <c r="N30" i="14"/>
  <c r="I70" i="11"/>
  <c r="N70" i="11"/>
  <c r="O70" i="11" s="1"/>
  <c r="I71" i="11"/>
  <c r="N71" i="11"/>
  <c r="O71" i="11" s="1"/>
  <c r="I72" i="11"/>
  <c r="N72" i="11"/>
  <c r="O72" i="11" s="1"/>
  <c r="K505" i="17" l="1"/>
  <c r="K504" i="17"/>
  <c r="K229" i="12"/>
  <c r="L229" i="12"/>
  <c r="N229" i="12"/>
  <c r="M226" i="12"/>
  <c r="P226" i="12" s="1"/>
  <c r="Q226" i="12" s="1"/>
  <c r="M222" i="12"/>
  <c r="P222" i="12" s="1"/>
  <c r="Q222" i="12" s="1"/>
  <c r="M224" i="12"/>
  <c r="P224" i="12" s="1"/>
  <c r="Q224" i="12" s="1"/>
  <c r="M225" i="12"/>
  <c r="P225" i="12" s="1"/>
  <c r="Q225" i="12" s="1"/>
  <c r="M219" i="12"/>
  <c r="M223" i="12"/>
  <c r="P223" i="12" s="1"/>
  <c r="Q223" i="12" s="1"/>
  <c r="K545" i="17"/>
  <c r="K514" i="17"/>
  <c r="K327" i="17"/>
  <c r="K544" i="17"/>
  <c r="K547" i="17"/>
  <c r="K542" i="17"/>
  <c r="K521" i="17"/>
  <c r="K520" i="17"/>
  <c r="K516" i="17"/>
  <c r="K522" i="17"/>
  <c r="K395" i="17"/>
  <c r="K503" i="17"/>
  <c r="K488" i="17"/>
  <c r="K543" i="17"/>
  <c r="K390" i="17"/>
  <c r="K394" i="17"/>
  <c r="K526" i="17"/>
  <c r="K502" i="17"/>
  <c r="K393" i="17"/>
  <c r="K325" i="17"/>
  <c r="K491" i="17"/>
  <c r="K548" i="17"/>
  <c r="K323" i="17"/>
  <c r="K517" i="17"/>
  <c r="K490" i="17"/>
  <c r="K324" i="17"/>
  <c r="K528" i="17"/>
  <c r="K489" i="17"/>
  <c r="K527" i="17"/>
  <c r="K519" i="17"/>
  <c r="K384" i="17"/>
  <c r="K530" i="17"/>
  <c r="K178" i="17"/>
  <c r="N178" i="17" s="1"/>
  <c r="O178" i="17" s="1"/>
  <c r="K396" i="17"/>
  <c r="K506" i="17"/>
  <c r="K389" i="17"/>
  <c r="K510" i="17"/>
  <c r="K532" i="17"/>
  <c r="K388" i="17"/>
  <c r="K386" i="17"/>
  <c r="K531" i="17"/>
  <c r="K507" i="17"/>
  <c r="K513" i="17"/>
  <c r="K512" i="17"/>
  <c r="K523" i="17"/>
  <c r="K499" i="17"/>
  <c r="K509" i="17"/>
  <c r="K497" i="17"/>
  <c r="K525" i="17"/>
  <c r="K508" i="17"/>
  <c r="K496" i="17"/>
  <c r="K492" i="17"/>
  <c r="K501" i="17"/>
  <c r="K524" i="17"/>
  <c r="K500" i="17"/>
  <c r="K518" i="17"/>
  <c r="K392" i="17"/>
  <c r="K391" i="17"/>
  <c r="K205" i="17"/>
  <c r="N205" i="17" s="1"/>
  <c r="O205" i="17" s="1"/>
  <c r="K223" i="17"/>
  <c r="N223" i="17" s="1"/>
  <c r="O223" i="17" s="1"/>
  <c r="P221" i="12"/>
  <c r="Q221" i="12" s="1"/>
  <c r="M220" i="12"/>
  <c r="P220" i="12" s="1"/>
  <c r="Q220" i="12" s="1"/>
  <c r="M143" i="12"/>
  <c r="P143" i="12" s="1"/>
  <c r="Q143" i="12" s="1"/>
  <c r="M123" i="12"/>
  <c r="M124" i="12" s="1"/>
  <c r="L124" i="12"/>
  <c r="M59" i="12"/>
  <c r="M60" i="12" s="1"/>
  <c r="L60" i="12"/>
  <c r="P47" i="12"/>
  <c r="Q47" i="12" s="1"/>
  <c r="M30" i="14"/>
  <c r="P30" i="14" s="1"/>
  <c r="Q30" i="14" s="1"/>
  <c r="P219" i="12" l="1"/>
  <c r="P229" i="12" s="1"/>
  <c r="M229" i="12"/>
  <c r="P59" i="12"/>
  <c r="Q59" i="12" s="1"/>
  <c r="Q60" i="12" s="1"/>
  <c r="P123" i="12"/>
  <c r="P124" i="12" s="1"/>
  <c r="Q219" i="12" l="1"/>
  <c r="Q229" i="12" s="1"/>
  <c r="P60" i="12"/>
  <c r="Q123" i="12"/>
  <c r="Q124" i="12" s="1"/>
  <c r="J52" i="14"/>
  <c r="O52" i="14"/>
  <c r="I52" i="14"/>
  <c r="I34" i="14"/>
  <c r="J34" i="14"/>
  <c r="O34" i="14"/>
  <c r="K29" i="14"/>
  <c r="L29" i="14" s="1"/>
  <c r="N29" i="14"/>
  <c r="O13" i="11"/>
  <c r="O20" i="11"/>
  <c r="O21" i="11"/>
  <c r="O22" i="11"/>
  <c r="H26" i="11"/>
  <c r="I26" i="11"/>
  <c r="J26" i="11"/>
  <c r="K26" i="11"/>
  <c r="L26" i="11"/>
  <c r="M26" i="11"/>
  <c r="O88" i="11"/>
  <c r="N89" i="11"/>
  <c r="N87" i="11"/>
  <c r="O87" i="11" s="1"/>
  <c r="H100" i="11"/>
  <c r="J100" i="11"/>
  <c r="K100" i="11"/>
  <c r="L100" i="11"/>
  <c r="M100" i="11"/>
  <c r="G100" i="11"/>
  <c r="I88" i="11"/>
  <c r="I89" i="11"/>
  <c r="I90" i="11"/>
  <c r="O90" i="11" s="1"/>
  <c r="I91" i="11"/>
  <c r="O91" i="11" s="1"/>
  <c r="I92" i="11"/>
  <c r="O92" i="11"/>
  <c r="I93" i="11"/>
  <c r="O93" i="11" s="1"/>
  <c r="I94" i="11"/>
  <c r="O94" i="11" s="1"/>
  <c r="I95" i="11"/>
  <c r="O95" i="11" s="1"/>
  <c r="I96" i="11"/>
  <c r="O96" i="11" s="1"/>
  <c r="I97" i="11"/>
  <c r="O97" i="11" s="1"/>
  <c r="I98" i="11"/>
  <c r="O98" i="11" s="1"/>
  <c r="I99" i="11"/>
  <c r="O99" i="11" s="1"/>
  <c r="M29" i="14" l="1"/>
  <c r="O89" i="11"/>
  <c r="P29" i="14" l="1"/>
  <c r="L143" i="17"/>
  <c r="J143" i="17"/>
  <c r="L87" i="17"/>
  <c r="J87" i="17"/>
  <c r="L142" i="17"/>
  <c r="J142" i="17"/>
  <c r="L141" i="17"/>
  <c r="J141" i="17"/>
  <c r="L140" i="17"/>
  <c r="J140" i="17"/>
  <c r="L139" i="17"/>
  <c r="J139" i="17"/>
  <c r="L138" i="17"/>
  <c r="J138" i="17"/>
  <c r="L137" i="17"/>
  <c r="J137" i="17"/>
  <c r="L136" i="17"/>
  <c r="J136" i="17"/>
  <c r="L135" i="17"/>
  <c r="J135" i="17"/>
  <c r="L134" i="17"/>
  <c r="J134" i="17"/>
  <c r="L133" i="17"/>
  <c r="J133" i="17"/>
  <c r="L132" i="17"/>
  <c r="J132" i="17"/>
  <c r="L131" i="17"/>
  <c r="J131" i="17"/>
  <c r="L130" i="17"/>
  <c r="J130" i="17"/>
  <c r="L129" i="17"/>
  <c r="J129" i="17"/>
  <c r="L127" i="17"/>
  <c r="J127" i="17"/>
  <c r="L126" i="17"/>
  <c r="J126" i="17"/>
  <c r="L125" i="17"/>
  <c r="J125" i="17"/>
  <c r="L124" i="17"/>
  <c r="J124" i="17"/>
  <c r="L123" i="17"/>
  <c r="J123" i="17"/>
  <c r="L122" i="17"/>
  <c r="J122" i="17"/>
  <c r="L120" i="17"/>
  <c r="J120" i="17"/>
  <c r="L119" i="17"/>
  <c r="J119" i="17"/>
  <c r="L273" i="17"/>
  <c r="J273" i="17"/>
  <c r="L118" i="17"/>
  <c r="J118" i="17"/>
  <c r="L117" i="17"/>
  <c r="J117" i="17"/>
  <c r="L116" i="17"/>
  <c r="J116" i="17"/>
  <c r="L115" i="17"/>
  <c r="J115" i="17"/>
  <c r="L114" i="17"/>
  <c r="J114" i="17"/>
  <c r="L113" i="17"/>
  <c r="J113" i="17"/>
  <c r="L112" i="17"/>
  <c r="J112" i="17"/>
  <c r="L111" i="17"/>
  <c r="J111" i="17"/>
  <c r="L110" i="17"/>
  <c r="J110" i="17"/>
  <c r="L109" i="17"/>
  <c r="J109" i="17"/>
  <c r="L108" i="17"/>
  <c r="J108" i="17"/>
  <c r="L107" i="17"/>
  <c r="J107" i="17"/>
  <c r="L106" i="17"/>
  <c r="J106" i="17"/>
  <c r="L105" i="17"/>
  <c r="J105" i="17"/>
  <c r="L104" i="17"/>
  <c r="J104" i="17"/>
  <c r="L103" i="17"/>
  <c r="J103" i="17"/>
  <c r="L177" i="17"/>
  <c r="L101" i="17"/>
  <c r="J101" i="17"/>
  <c r="L100" i="17"/>
  <c r="J100" i="17"/>
  <c r="L99" i="17"/>
  <c r="J99" i="17"/>
  <c r="L98" i="17"/>
  <c r="J98" i="17"/>
  <c r="L97" i="17"/>
  <c r="J97" i="17"/>
  <c r="L95" i="17"/>
  <c r="J95" i="17"/>
  <c r="L96" i="17"/>
  <c r="J96" i="17"/>
  <c r="L94" i="17"/>
  <c r="J94" i="17"/>
  <c r="L93" i="17"/>
  <c r="J93" i="17"/>
  <c r="L92" i="17"/>
  <c r="J92" i="17"/>
  <c r="L91" i="17"/>
  <c r="J91" i="17"/>
  <c r="L90" i="17"/>
  <c r="J90" i="17"/>
  <c r="L89" i="17"/>
  <c r="J89" i="17"/>
  <c r="L88" i="17"/>
  <c r="J88" i="17"/>
  <c r="L86" i="17"/>
  <c r="J86" i="17"/>
  <c r="L85" i="17"/>
  <c r="J85" i="17"/>
  <c r="L84" i="17"/>
  <c r="J84" i="17"/>
  <c r="L83" i="17"/>
  <c r="J83" i="17"/>
  <c r="L268" i="17"/>
  <c r="L267" i="17"/>
  <c r="K270" i="17"/>
  <c r="M270" i="17"/>
  <c r="L17" i="17"/>
  <c r="L18" i="17" s="1"/>
  <c r="J17" i="17"/>
  <c r="J18" i="17" s="1"/>
  <c r="H18" i="17"/>
  <c r="I18" i="17"/>
  <c r="M18" i="17"/>
  <c r="H260" i="17"/>
  <c r="M260" i="17"/>
  <c r="G260" i="17"/>
  <c r="I257" i="17"/>
  <c r="J257" i="17"/>
  <c r="N257" i="17" s="1"/>
  <c r="O257" i="17" s="1"/>
  <c r="G18" i="17"/>
  <c r="I267" i="17"/>
  <c r="J267" i="17"/>
  <c r="H270" i="17"/>
  <c r="G270" i="17"/>
  <c r="J81" i="17"/>
  <c r="L81" i="17"/>
  <c r="J82" i="17"/>
  <c r="L82" i="17"/>
  <c r="L175" i="17"/>
  <c r="L176" i="17"/>
  <c r="K141" i="17" l="1"/>
  <c r="N141" i="17" s="1"/>
  <c r="O141" i="17" s="1"/>
  <c r="Q29" i="14"/>
  <c r="K143" i="17"/>
  <c r="N143" i="17" s="1"/>
  <c r="O143" i="17" s="1"/>
  <c r="K87" i="17"/>
  <c r="N87" i="17" s="1"/>
  <c r="O87" i="17" s="1"/>
  <c r="K142" i="17"/>
  <c r="N142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2" i="17"/>
  <c r="N132" i="17" s="1"/>
  <c r="O132" i="17" s="1"/>
  <c r="K131" i="17"/>
  <c r="N131" i="17" s="1"/>
  <c r="O131" i="17" s="1"/>
  <c r="K130" i="17"/>
  <c r="N130" i="17" s="1"/>
  <c r="O130" i="17" s="1"/>
  <c r="K129" i="17"/>
  <c r="N129" i="17" s="1"/>
  <c r="O129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2" i="17"/>
  <c r="N122" i="17" s="1"/>
  <c r="O122" i="17" s="1"/>
  <c r="K120" i="17"/>
  <c r="N120" i="17" s="1"/>
  <c r="O120" i="17" s="1"/>
  <c r="K119" i="17"/>
  <c r="N119" i="17" s="1"/>
  <c r="O119" i="17" s="1"/>
  <c r="K273" i="17"/>
  <c r="N273" i="17" s="1"/>
  <c r="O273" i="17" s="1"/>
  <c r="K118" i="17"/>
  <c r="N118" i="17" s="1"/>
  <c r="O118" i="17" s="1"/>
  <c r="K117" i="17"/>
  <c r="N117" i="17" s="1"/>
  <c r="O117" i="17" s="1"/>
  <c r="K114" i="17"/>
  <c r="N114" i="17" s="1"/>
  <c r="O114" i="17" s="1"/>
  <c r="K116" i="17"/>
  <c r="N116" i="17" s="1"/>
  <c r="O116" i="17" s="1"/>
  <c r="K115" i="17"/>
  <c r="N115" i="17" s="1"/>
  <c r="O115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5" i="17"/>
  <c r="N105" i="17" s="1"/>
  <c r="O105" i="17" s="1"/>
  <c r="K100" i="17"/>
  <c r="N100" i="17" s="1"/>
  <c r="O100" i="17" s="1"/>
  <c r="K104" i="17"/>
  <c r="N104" i="17" s="1"/>
  <c r="O104" i="17" s="1"/>
  <c r="K103" i="17"/>
  <c r="N103" i="17" s="1"/>
  <c r="O103" i="17" s="1"/>
  <c r="K101" i="17"/>
  <c r="N101" i="17" s="1"/>
  <c r="O101" i="17" s="1"/>
  <c r="K177" i="17"/>
  <c r="N177" i="17" s="1"/>
  <c r="O177" i="17" s="1"/>
  <c r="K99" i="17"/>
  <c r="N99" i="17" s="1"/>
  <c r="O99" i="17" s="1"/>
  <c r="K98" i="17"/>
  <c r="N98" i="17" s="1"/>
  <c r="O98" i="17" s="1"/>
  <c r="K97" i="17"/>
  <c r="N97" i="17" s="1"/>
  <c r="O97" i="17" s="1"/>
  <c r="K95" i="17"/>
  <c r="N95" i="17" s="1"/>
  <c r="O95" i="17" s="1"/>
  <c r="K84" i="17"/>
  <c r="N84" i="17" s="1"/>
  <c r="O84" i="17" s="1"/>
  <c r="K96" i="17"/>
  <c r="N96" i="17" s="1"/>
  <c r="O96" i="17" s="1"/>
  <c r="K91" i="17"/>
  <c r="N91" i="17" s="1"/>
  <c r="O91" i="17" s="1"/>
  <c r="K94" i="17"/>
  <c r="N94" i="17" s="1"/>
  <c r="O94" i="17" s="1"/>
  <c r="K93" i="17"/>
  <c r="N93" i="17" s="1"/>
  <c r="O93" i="17" s="1"/>
  <c r="L270" i="17"/>
  <c r="K92" i="17"/>
  <c r="N92" i="17" s="1"/>
  <c r="O92" i="17" s="1"/>
  <c r="K90" i="17"/>
  <c r="N90" i="17" s="1"/>
  <c r="O90" i="17" s="1"/>
  <c r="K89" i="17"/>
  <c r="N89" i="17" s="1"/>
  <c r="O89" i="17" s="1"/>
  <c r="K88" i="17"/>
  <c r="N88" i="17" s="1"/>
  <c r="O88" i="17" s="1"/>
  <c r="K86" i="17"/>
  <c r="N86" i="17" s="1"/>
  <c r="O86" i="17" s="1"/>
  <c r="K85" i="17"/>
  <c r="N85" i="17" s="1"/>
  <c r="O85" i="17" s="1"/>
  <c r="K83" i="17"/>
  <c r="N83" i="17" s="1"/>
  <c r="O83" i="17" s="1"/>
  <c r="K17" i="17"/>
  <c r="K18" i="17" s="1"/>
  <c r="N267" i="17"/>
  <c r="O267" i="17" s="1"/>
  <c r="K176" i="17"/>
  <c r="N176" i="17" s="1"/>
  <c r="O176" i="17" s="1"/>
  <c r="K81" i="17"/>
  <c r="N81" i="17" s="1"/>
  <c r="O81" i="17" s="1"/>
  <c r="K82" i="17"/>
  <c r="N82" i="17" s="1"/>
  <c r="O82" i="17" s="1"/>
  <c r="K175" i="17"/>
  <c r="N175" i="17" s="1"/>
  <c r="O175" i="17" s="1"/>
  <c r="O142" i="17" l="1"/>
  <c r="N17" i="17"/>
  <c r="O17" i="17" l="1"/>
  <c r="O18" i="17" s="1"/>
  <c r="N18" i="17"/>
  <c r="J121" i="12" l="1"/>
  <c r="J102" i="12"/>
  <c r="O102" i="12"/>
  <c r="J90" i="12"/>
  <c r="O90" i="12"/>
  <c r="I90" i="12"/>
  <c r="K192" i="12"/>
  <c r="L192" i="12"/>
  <c r="N192" i="12"/>
  <c r="K193" i="12"/>
  <c r="L193" i="12"/>
  <c r="N193" i="12"/>
  <c r="N142" i="12"/>
  <c r="K142" i="12"/>
  <c r="L142" i="12"/>
  <c r="N101" i="12"/>
  <c r="L101" i="12"/>
  <c r="K101" i="12"/>
  <c r="N99" i="12"/>
  <c r="L99" i="12"/>
  <c r="K99" i="12"/>
  <c r="N88" i="12"/>
  <c r="L88" i="12"/>
  <c r="K88" i="12"/>
  <c r="N84" i="12"/>
  <c r="L84" i="12"/>
  <c r="K84" i="12"/>
  <c r="N83" i="12"/>
  <c r="L83" i="12"/>
  <c r="K83" i="12"/>
  <c r="N78" i="12"/>
  <c r="L78" i="12"/>
  <c r="K78" i="12"/>
  <c r="J70" i="12"/>
  <c r="O70" i="12"/>
  <c r="I70" i="12"/>
  <c r="N69" i="12"/>
  <c r="L69" i="12"/>
  <c r="K69" i="12"/>
  <c r="N56" i="12"/>
  <c r="L56" i="12"/>
  <c r="K56" i="12"/>
  <c r="N29" i="12"/>
  <c r="L29" i="12"/>
  <c r="K29" i="12"/>
  <c r="O26" i="12"/>
  <c r="M26" i="12"/>
  <c r="J26" i="12"/>
  <c r="I26" i="12"/>
  <c r="N25" i="12"/>
  <c r="N26" i="12" s="1"/>
  <c r="L25" i="12"/>
  <c r="K25" i="12"/>
  <c r="K26" i="12" s="1"/>
  <c r="I58" i="11"/>
  <c r="N58" i="11"/>
  <c r="O58" i="11" s="1"/>
  <c r="N17" i="11"/>
  <c r="O17" i="11" s="1"/>
  <c r="M193" i="12" l="1"/>
  <c r="P193" i="12" s="1"/>
  <c r="Q193" i="12" s="1"/>
  <c r="P84" i="12"/>
  <c r="Q84" i="12" s="1"/>
  <c r="M192" i="12"/>
  <c r="P192" i="12" s="1"/>
  <c r="Q192" i="12" s="1"/>
  <c r="M142" i="12"/>
  <c r="P142" i="12" s="1"/>
  <c r="Q142" i="12" s="1"/>
  <c r="M99" i="12"/>
  <c r="P99" i="12" s="1"/>
  <c r="Q99" i="12" s="1"/>
  <c r="P88" i="12"/>
  <c r="M101" i="12"/>
  <c r="P101" i="12" s="1"/>
  <c r="Q101" i="12" s="1"/>
  <c r="P25" i="12"/>
  <c r="P26" i="12" s="1"/>
  <c r="M83" i="12"/>
  <c r="P83" i="12" s="1"/>
  <c r="Q83" i="12" s="1"/>
  <c r="M78" i="12"/>
  <c r="P78" i="12" s="1"/>
  <c r="Q78" i="12" s="1"/>
  <c r="M69" i="12"/>
  <c r="P69" i="12" s="1"/>
  <c r="Q69" i="12" s="1"/>
  <c r="M56" i="12"/>
  <c r="P56" i="12" s="1"/>
  <c r="Q56" i="12" s="1"/>
  <c r="L26" i="12"/>
  <c r="P29" i="12"/>
  <c r="Q29" i="12" s="1"/>
  <c r="H202" i="17"/>
  <c r="M202" i="17"/>
  <c r="G202" i="17"/>
  <c r="H347" i="17"/>
  <c r="M347" i="17"/>
  <c r="G347" i="17"/>
  <c r="Q88" i="12" l="1"/>
  <c r="Q25" i="12"/>
  <c r="Q26" i="12" s="1"/>
  <c r="N490" i="17"/>
  <c r="O490" i="17" s="1"/>
  <c r="N543" i="17"/>
  <c r="O543" i="17" s="1"/>
  <c r="J457" i="17" l="1"/>
  <c r="L457" i="17"/>
  <c r="J458" i="17"/>
  <c r="L458" i="17"/>
  <c r="J459" i="17"/>
  <c r="L459" i="17"/>
  <c r="J460" i="17"/>
  <c r="L460" i="17"/>
  <c r="J461" i="17"/>
  <c r="L461" i="17"/>
  <c r="J462" i="17"/>
  <c r="L462" i="17"/>
  <c r="G454" i="17"/>
  <c r="H454" i="17"/>
  <c r="M454" i="17"/>
  <c r="L421" i="17"/>
  <c r="J421" i="17"/>
  <c r="K421" i="17" s="1"/>
  <c r="L420" i="17"/>
  <c r="J420" i="17"/>
  <c r="K420" i="17" s="1"/>
  <c r="L419" i="17"/>
  <c r="J419" i="17"/>
  <c r="K419" i="17" s="1"/>
  <c r="L417" i="17"/>
  <c r="J417" i="17"/>
  <c r="L416" i="17"/>
  <c r="J416" i="17"/>
  <c r="L415" i="17"/>
  <c r="J415" i="17"/>
  <c r="K415" i="17" s="1"/>
  <c r="L414" i="17"/>
  <c r="J414" i="17"/>
  <c r="K414" i="17" s="1"/>
  <c r="L413" i="17"/>
  <c r="J413" i="17"/>
  <c r="L412" i="17"/>
  <c r="J412" i="17"/>
  <c r="K412" i="17" s="1"/>
  <c r="L410" i="17"/>
  <c r="J410" i="17"/>
  <c r="L409" i="17"/>
  <c r="J409" i="17"/>
  <c r="L408" i="17"/>
  <c r="J408" i="17"/>
  <c r="K408" i="17" s="1"/>
  <c r="J407" i="17"/>
  <c r="L407" i="17"/>
  <c r="M398" i="17"/>
  <c r="H398" i="17"/>
  <c r="G398" i="17"/>
  <c r="N395" i="17"/>
  <c r="O395" i="17" s="1"/>
  <c r="I381" i="17"/>
  <c r="I340" i="17"/>
  <c r="J340" i="17"/>
  <c r="L340" i="17"/>
  <c r="H338" i="17"/>
  <c r="M338" i="17"/>
  <c r="G338" i="17"/>
  <c r="J332" i="17"/>
  <c r="L332" i="17"/>
  <c r="H301" i="17"/>
  <c r="M301" i="17"/>
  <c r="H233" i="17"/>
  <c r="M233" i="17"/>
  <c r="G233" i="17"/>
  <c r="K232" i="17"/>
  <c r="N232" i="17" s="1"/>
  <c r="O232" i="17" s="1"/>
  <c r="L230" i="17"/>
  <c r="J230" i="17"/>
  <c r="L229" i="17"/>
  <c r="J229" i="17"/>
  <c r="L228" i="17"/>
  <c r="J228" i="17"/>
  <c r="L227" i="17"/>
  <c r="J227" i="17"/>
  <c r="L226" i="17"/>
  <c r="J226" i="17"/>
  <c r="K225" i="17"/>
  <c r="N225" i="17" s="1"/>
  <c r="O225" i="17" s="1"/>
  <c r="J201" i="17"/>
  <c r="L201" i="17"/>
  <c r="H198" i="17"/>
  <c r="M198" i="17"/>
  <c r="G198" i="17"/>
  <c r="L195" i="17"/>
  <c r="L194" i="17"/>
  <c r="L193" i="17"/>
  <c r="L192" i="17"/>
  <c r="K192" i="17" s="1"/>
  <c r="L197" i="17"/>
  <c r="L190" i="17"/>
  <c r="K190" i="17" s="1"/>
  <c r="N190" i="17" s="1"/>
  <c r="O190" i="17" s="1"/>
  <c r="L189" i="17"/>
  <c r="L188" i="17"/>
  <c r="L187" i="17"/>
  <c r="L186" i="17"/>
  <c r="L184" i="17"/>
  <c r="L182" i="17"/>
  <c r="L181" i="17"/>
  <c r="L183" i="17"/>
  <c r="L174" i="17"/>
  <c r="L180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102" i="17"/>
  <c r="L121" i="17"/>
  <c r="L128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102" i="17"/>
  <c r="J121" i="17"/>
  <c r="J128" i="17"/>
  <c r="H66" i="17"/>
  <c r="M66" i="17"/>
  <c r="G66" i="17"/>
  <c r="I63" i="17"/>
  <c r="J63" i="17"/>
  <c r="L63" i="17"/>
  <c r="J56" i="17"/>
  <c r="L56" i="17"/>
  <c r="K409" i="17" l="1"/>
  <c r="K416" i="17"/>
  <c r="N416" i="17" s="1"/>
  <c r="O416" i="17" s="1"/>
  <c r="K460" i="17"/>
  <c r="K459" i="17"/>
  <c r="N459" i="17" s="1"/>
  <c r="O459" i="17" s="1"/>
  <c r="K462" i="17"/>
  <c r="N462" i="17" s="1"/>
  <c r="O462" i="17" s="1"/>
  <c r="K461" i="17"/>
  <c r="K458" i="17"/>
  <c r="N458" i="17" s="1"/>
  <c r="O458" i="17" s="1"/>
  <c r="K457" i="17"/>
  <c r="N457" i="17" s="1"/>
  <c r="O457" i="17" s="1"/>
  <c r="J152" i="17"/>
  <c r="L152" i="17"/>
  <c r="N410" i="17"/>
  <c r="O410" i="17" s="1"/>
  <c r="N408" i="17"/>
  <c r="O408" i="17" s="1"/>
  <c r="N417" i="17"/>
  <c r="O417" i="17" s="1"/>
  <c r="N415" i="17"/>
  <c r="O415" i="17" s="1"/>
  <c r="N414" i="17"/>
  <c r="O414" i="17" s="1"/>
  <c r="N421" i="17"/>
  <c r="O421" i="17" s="1"/>
  <c r="N409" i="17"/>
  <c r="O409" i="17" s="1"/>
  <c r="N413" i="17"/>
  <c r="O413" i="17" s="1"/>
  <c r="N420" i="17"/>
  <c r="O420" i="17" s="1"/>
  <c r="N460" i="17"/>
  <c r="O460" i="17" s="1"/>
  <c r="N412" i="17"/>
  <c r="O412" i="17" s="1"/>
  <c r="N419" i="17"/>
  <c r="O419" i="17" s="1"/>
  <c r="N461" i="17"/>
  <c r="O461" i="17" s="1"/>
  <c r="N407" i="17"/>
  <c r="O407" i="17" s="1"/>
  <c r="N332" i="17"/>
  <c r="O332" i="17" s="1"/>
  <c r="N396" i="17"/>
  <c r="O396" i="17" s="1"/>
  <c r="N394" i="17"/>
  <c r="O394" i="17" s="1"/>
  <c r="N392" i="17"/>
  <c r="O392" i="17" s="1"/>
  <c r="N393" i="17"/>
  <c r="O393" i="17" s="1"/>
  <c r="N391" i="17"/>
  <c r="O391" i="17" s="1"/>
  <c r="N390" i="17"/>
  <c r="O390" i="17" s="1"/>
  <c r="N387" i="17"/>
  <c r="O387" i="17" s="1"/>
  <c r="N389" i="17"/>
  <c r="O389" i="17" s="1"/>
  <c r="N386" i="17"/>
  <c r="O386" i="17" s="1"/>
  <c r="N385" i="17"/>
  <c r="O385" i="17" s="1"/>
  <c r="N384" i="17"/>
  <c r="O384" i="17" s="1"/>
  <c r="N382" i="17"/>
  <c r="O382" i="17" s="1"/>
  <c r="N383" i="17"/>
  <c r="O383" i="17" s="1"/>
  <c r="K381" i="17"/>
  <c r="K340" i="17"/>
  <c r="K230" i="17"/>
  <c r="N230" i="17" s="1"/>
  <c r="O230" i="17" s="1"/>
  <c r="K229" i="17"/>
  <c r="N229" i="17" s="1"/>
  <c r="O229" i="17" s="1"/>
  <c r="K228" i="17"/>
  <c r="N228" i="17" s="1"/>
  <c r="O228" i="17" s="1"/>
  <c r="K227" i="17"/>
  <c r="N227" i="17" s="1"/>
  <c r="O227" i="17" s="1"/>
  <c r="K226" i="17"/>
  <c r="N226" i="17" s="1"/>
  <c r="O226" i="17" s="1"/>
  <c r="K201" i="17"/>
  <c r="N201" i="17" s="1"/>
  <c r="O201" i="17" s="1"/>
  <c r="K195" i="17"/>
  <c r="N195" i="17" s="1"/>
  <c r="O195" i="17" s="1"/>
  <c r="N197" i="17"/>
  <c r="O197" i="17" s="1"/>
  <c r="K194" i="17"/>
  <c r="N194" i="17" s="1"/>
  <c r="O194" i="17" s="1"/>
  <c r="N192" i="17"/>
  <c r="O192" i="17" s="1"/>
  <c r="K193" i="17"/>
  <c r="N193" i="17" s="1"/>
  <c r="O193" i="17" s="1"/>
  <c r="K189" i="17"/>
  <c r="N189" i="17" s="1"/>
  <c r="O189" i="17" s="1"/>
  <c r="K188" i="17"/>
  <c r="N188" i="17" s="1"/>
  <c r="O188" i="17" s="1"/>
  <c r="K187" i="17"/>
  <c r="N187" i="17" s="1"/>
  <c r="O187" i="17" s="1"/>
  <c r="K186" i="17"/>
  <c r="N186" i="17" s="1"/>
  <c r="O186" i="17" s="1"/>
  <c r="K184" i="17"/>
  <c r="N184" i="17" s="1"/>
  <c r="O184" i="17" s="1"/>
  <c r="K183" i="17"/>
  <c r="N183" i="17" s="1"/>
  <c r="O183" i="17" s="1"/>
  <c r="K181" i="17"/>
  <c r="N181" i="17" s="1"/>
  <c r="O181" i="17" s="1"/>
  <c r="K182" i="17"/>
  <c r="N182" i="17" s="1"/>
  <c r="O182" i="17" s="1"/>
  <c r="K174" i="17"/>
  <c r="N174" i="17" s="1"/>
  <c r="O174" i="17" s="1"/>
  <c r="K180" i="17"/>
  <c r="N180" i="17" s="1"/>
  <c r="O180" i="17" s="1"/>
  <c r="N63" i="17"/>
  <c r="O63" i="17" s="1"/>
  <c r="K56" i="17"/>
  <c r="N56" i="17" s="1"/>
  <c r="O56" i="17" s="1"/>
  <c r="N340" i="17" l="1"/>
  <c r="N381" i="17"/>
  <c r="O381" i="17" s="1"/>
  <c r="O340" i="17" l="1"/>
  <c r="J27" i="14"/>
  <c r="O27" i="14"/>
  <c r="I27" i="14"/>
  <c r="K25" i="14"/>
  <c r="N32" i="11"/>
  <c r="I32" i="11"/>
  <c r="I31" i="11"/>
  <c r="N31" i="11"/>
  <c r="N30" i="11"/>
  <c r="I30" i="11"/>
  <c r="N19" i="11"/>
  <c r="O19" i="11" s="1"/>
  <c r="N18" i="11"/>
  <c r="O18" i="11" s="1"/>
  <c r="N16" i="11"/>
  <c r="O16" i="11" s="1"/>
  <c r="J145" i="12"/>
  <c r="O145" i="12"/>
  <c r="I145" i="12"/>
  <c r="N191" i="12"/>
  <c r="L191" i="12"/>
  <c r="K191" i="12"/>
  <c r="N190" i="12"/>
  <c r="L190" i="12"/>
  <c r="K190" i="12"/>
  <c r="N189" i="12"/>
  <c r="L189" i="12"/>
  <c r="K189" i="12"/>
  <c r="N188" i="12"/>
  <c r="L188" i="12"/>
  <c r="K188" i="12"/>
  <c r="N187" i="12"/>
  <c r="L187" i="12"/>
  <c r="K187" i="12"/>
  <c r="N186" i="12"/>
  <c r="L186" i="12"/>
  <c r="K186" i="12"/>
  <c r="N185" i="12"/>
  <c r="L185" i="12"/>
  <c r="K185" i="12"/>
  <c r="N184" i="12"/>
  <c r="L184" i="12"/>
  <c r="K184" i="12"/>
  <c r="N183" i="12"/>
  <c r="L183" i="12"/>
  <c r="K183" i="12"/>
  <c r="N182" i="12"/>
  <c r="L182" i="12"/>
  <c r="K182" i="12"/>
  <c r="N181" i="12"/>
  <c r="L181" i="12"/>
  <c r="K181" i="12"/>
  <c r="N180" i="12"/>
  <c r="L180" i="12"/>
  <c r="K180" i="12"/>
  <c r="N179" i="12"/>
  <c r="L179" i="12"/>
  <c r="K179" i="12"/>
  <c r="N178" i="12"/>
  <c r="L178" i="12"/>
  <c r="K178" i="12"/>
  <c r="N177" i="12"/>
  <c r="L177" i="12"/>
  <c r="K177" i="12"/>
  <c r="N176" i="12"/>
  <c r="L176" i="12"/>
  <c r="K176" i="12"/>
  <c r="N175" i="12"/>
  <c r="L175" i="12"/>
  <c r="K175" i="12"/>
  <c r="N174" i="12"/>
  <c r="L174" i="12"/>
  <c r="K174" i="12"/>
  <c r="N173" i="12"/>
  <c r="L173" i="12"/>
  <c r="K173" i="12"/>
  <c r="O255" i="12"/>
  <c r="J255" i="12"/>
  <c r="I255" i="12"/>
  <c r="N254" i="12"/>
  <c r="N255" i="12" s="1"/>
  <c r="L254" i="12"/>
  <c r="K254" i="12"/>
  <c r="K255" i="12" s="1"/>
  <c r="K231" i="12"/>
  <c r="L231" i="12"/>
  <c r="L232" i="12" s="1"/>
  <c r="N231" i="12"/>
  <c r="I232" i="12"/>
  <c r="J232" i="12"/>
  <c r="O232" i="12"/>
  <c r="K234" i="12"/>
  <c r="L234" i="12"/>
  <c r="N234" i="12"/>
  <c r="K235" i="12"/>
  <c r="L235" i="12"/>
  <c r="N235" i="12"/>
  <c r="K251" i="12"/>
  <c r="L251" i="12"/>
  <c r="N251" i="12"/>
  <c r="O159" i="12"/>
  <c r="J159" i="12"/>
  <c r="I159" i="12"/>
  <c r="N158" i="12"/>
  <c r="N159" i="12" s="1"/>
  <c r="L158" i="12"/>
  <c r="K158" i="12"/>
  <c r="K159" i="12" s="1"/>
  <c r="K141" i="12"/>
  <c r="L141" i="12"/>
  <c r="N141" i="12"/>
  <c r="J86" i="12"/>
  <c r="O86" i="12"/>
  <c r="J80" i="12"/>
  <c r="O80" i="12"/>
  <c r="I80" i="12"/>
  <c r="I86" i="12"/>
  <c r="N67" i="12"/>
  <c r="L67" i="12"/>
  <c r="K67" i="12"/>
  <c r="J45" i="12"/>
  <c r="O45" i="12"/>
  <c r="I45" i="12"/>
  <c r="O40" i="12"/>
  <c r="J40" i="12"/>
  <c r="I40" i="12"/>
  <c r="N39" i="12"/>
  <c r="L39" i="12"/>
  <c r="L40" i="12" s="1"/>
  <c r="K39" i="12"/>
  <c r="K40" i="12" s="1"/>
  <c r="I76" i="11"/>
  <c r="O76" i="11" s="1"/>
  <c r="N79" i="11"/>
  <c r="I79" i="11"/>
  <c r="I78" i="11"/>
  <c r="O78" i="11" s="1"/>
  <c r="I77" i="11"/>
  <c r="O77" i="11" s="1"/>
  <c r="I74" i="11"/>
  <c r="O74" i="11" s="1"/>
  <c r="I45" i="11"/>
  <c r="O45" i="11" s="1"/>
  <c r="N44" i="11"/>
  <c r="I44" i="11"/>
  <c r="N42" i="11"/>
  <c r="I42" i="11"/>
  <c r="N38" i="11"/>
  <c r="I38" i="11"/>
  <c r="N37" i="11"/>
  <c r="I37" i="11"/>
  <c r="N36" i="11"/>
  <c r="I36" i="11"/>
  <c r="N35" i="11"/>
  <c r="I35" i="11"/>
  <c r="N34" i="11"/>
  <c r="I34" i="11"/>
  <c r="N33" i="11"/>
  <c r="I33" i="11"/>
  <c r="N25" i="11"/>
  <c r="O25" i="11" s="1"/>
  <c r="N14" i="11"/>
  <c r="O14" i="11" s="1"/>
  <c r="N24" i="11"/>
  <c r="O24" i="11" s="1"/>
  <c r="N23" i="11"/>
  <c r="O23" i="11" s="1"/>
  <c r="N15" i="11"/>
  <c r="O15" i="11" s="1"/>
  <c r="I61" i="11"/>
  <c r="N61" i="11"/>
  <c r="O61" i="11" s="1"/>
  <c r="I73" i="11"/>
  <c r="N73" i="11"/>
  <c r="O73" i="11" s="1"/>
  <c r="N31" i="14"/>
  <c r="K31" i="14"/>
  <c r="N26" i="14"/>
  <c r="N27" i="14" s="1"/>
  <c r="K26" i="14"/>
  <c r="J57" i="12"/>
  <c r="O57" i="12"/>
  <c r="I57" i="12"/>
  <c r="J20" i="12"/>
  <c r="O20" i="12"/>
  <c r="I20" i="12"/>
  <c r="O133" i="12"/>
  <c r="J133" i="12"/>
  <c r="I133" i="12"/>
  <c r="N132" i="12"/>
  <c r="N133" i="12" s="1"/>
  <c r="L132" i="12"/>
  <c r="L133" i="12" s="1"/>
  <c r="K132" i="12"/>
  <c r="K133" i="12" s="1"/>
  <c r="O113" i="12"/>
  <c r="J113" i="12"/>
  <c r="I113" i="12"/>
  <c r="N112" i="12"/>
  <c r="N113" i="12" s="1"/>
  <c r="L112" i="12"/>
  <c r="K112" i="12"/>
  <c r="K113" i="12" s="1"/>
  <c r="N85" i="12"/>
  <c r="L85" i="12"/>
  <c r="K85" i="12"/>
  <c r="K62" i="12"/>
  <c r="L62" i="12"/>
  <c r="N62" i="12"/>
  <c r="K54" i="12"/>
  <c r="L54" i="12"/>
  <c r="N54" i="12"/>
  <c r="K18" i="12"/>
  <c r="L18" i="12"/>
  <c r="N18" i="12"/>
  <c r="M169" i="17"/>
  <c r="H169" i="17"/>
  <c r="G169" i="17"/>
  <c r="L168" i="17"/>
  <c r="L169" i="17" s="1"/>
  <c r="J168" i="17"/>
  <c r="J169" i="17" s="1"/>
  <c r="I168" i="17"/>
  <c r="I169" i="17" s="1"/>
  <c r="L559" i="17"/>
  <c r="J559" i="17"/>
  <c r="L558" i="17"/>
  <c r="J558" i="17"/>
  <c r="L556" i="17"/>
  <c r="J556" i="17"/>
  <c r="L555" i="17"/>
  <c r="J555" i="17"/>
  <c r="K555" i="17" s="1"/>
  <c r="L554" i="17"/>
  <c r="J554" i="17"/>
  <c r="L553" i="17"/>
  <c r="J553" i="17"/>
  <c r="L552" i="17"/>
  <c r="J552" i="17"/>
  <c r="H535" i="17"/>
  <c r="M535" i="17"/>
  <c r="G535" i="17"/>
  <c r="N529" i="17"/>
  <c r="O529" i="17" s="1"/>
  <c r="L534" i="17"/>
  <c r="K534" i="17"/>
  <c r="L477" i="17"/>
  <c r="J477" i="17"/>
  <c r="L476" i="17"/>
  <c r="J476" i="17"/>
  <c r="L475" i="17"/>
  <c r="J475" i="17"/>
  <c r="K475" i="17" s="1"/>
  <c r="J474" i="17"/>
  <c r="L473" i="17"/>
  <c r="J473" i="17"/>
  <c r="L472" i="17"/>
  <c r="J472" i="17"/>
  <c r="K472" i="17" s="1"/>
  <c r="L471" i="17"/>
  <c r="J471" i="17"/>
  <c r="L470" i="17"/>
  <c r="J470" i="17"/>
  <c r="L469" i="17"/>
  <c r="J469" i="17"/>
  <c r="K469" i="17" s="1"/>
  <c r="L468" i="17"/>
  <c r="J468" i="17"/>
  <c r="K468" i="17" s="1"/>
  <c r="L467" i="17"/>
  <c r="J467" i="17"/>
  <c r="K467" i="17" s="1"/>
  <c r="L452" i="17"/>
  <c r="J452" i="17"/>
  <c r="K452" i="17" s="1"/>
  <c r="L450" i="17"/>
  <c r="J450" i="17"/>
  <c r="K450" i="17" s="1"/>
  <c r="L449" i="17"/>
  <c r="J449" i="17"/>
  <c r="L448" i="17"/>
  <c r="J448" i="17"/>
  <c r="K448" i="17" s="1"/>
  <c r="L447" i="17"/>
  <c r="J447" i="17"/>
  <c r="K447" i="17" s="1"/>
  <c r="L446" i="17"/>
  <c r="J446" i="17"/>
  <c r="L445" i="17"/>
  <c r="J445" i="17"/>
  <c r="K445" i="17" s="1"/>
  <c r="L444" i="17"/>
  <c r="J444" i="17"/>
  <c r="K444" i="17" s="1"/>
  <c r="L443" i="17"/>
  <c r="J443" i="17"/>
  <c r="L442" i="17"/>
  <c r="J442" i="17"/>
  <c r="K442" i="17" s="1"/>
  <c r="L441" i="17"/>
  <c r="J441" i="17"/>
  <c r="K441" i="17" s="1"/>
  <c r="L440" i="17"/>
  <c r="J440" i="17"/>
  <c r="L439" i="17"/>
  <c r="J439" i="17"/>
  <c r="K439" i="17" s="1"/>
  <c r="L438" i="17"/>
  <c r="J438" i="17"/>
  <c r="K438" i="17" s="1"/>
  <c r="L437" i="17"/>
  <c r="J437" i="17"/>
  <c r="L436" i="17"/>
  <c r="J436" i="17"/>
  <c r="K436" i="17" s="1"/>
  <c r="L435" i="17"/>
  <c r="J435" i="17"/>
  <c r="K435" i="17" s="1"/>
  <c r="L434" i="17"/>
  <c r="J434" i="17"/>
  <c r="L433" i="17"/>
  <c r="J433" i="17"/>
  <c r="K433" i="17" s="1"/>
  <c r="L431" i="17"/>
  <c r="J431" i="17"/>
  <c r="K431" i="17" s="1"/>
  <c r="L430" i="17"/>
  <c r="J430" i="17"/>
  <c r="L429" i="17"/>
  <c r="J429" i="17"/>
  <c r="K429" i="17" s="1"/>
  <c r="L428" i="17"/>
  <c r="J428" i="17"/>
  <c r="K428" i="17" s="1"/>
  <c r="L426" i="17"/>
  <c r="J426" i="17"/>
  <c r="K426" i="17" s="1"/>
  <c r="L425" i="17"/>
  <c r="J425" i="17"/>
  <c r="K425" i="17" s="1"/>
  <c r="L424" i="17"/>
  <c r="J424" i="17"/>
  <c r="K424" i="17" s="1"/>
  <c r="L423" i="17"/>
  <c r="J423" i="17"/>
  <c r="L422" i="17"/>
  <c r="J422" i="17"/>
  <c r="K422" i="17" s="1"/>
  <c r="L418" i="17"/>
  <c r="J418" i="17"/>
  <c r="K418" i="17" s="1"/>
  <c r="L411" i="17"/>
  <c r="J411" i="17"/>
  <c r="K411" i="17" s="1"/>
  <c r="K423" i="17" l="1"/>
  <c r="K430" i="17"/>
  <c r="K437" i="17"/>
  <c r="K443" i="17"/>
  <c r="K449" i="17"/>
  <c r="N252" i="12"/>
  <c r="L252" i="12"/>
  <c r="K252" i="12"/>
  <c r="K476" i="17"/>
  <c r="N476" i="17" s="1"/>
  <c r="O476" i="17" s="1"/>
  <c r="K434" i="17"/>
  <c r="N434" i="17" s="1"/>
  <c r="O434" i="17" s="1"/>
  <c r="K477" i="17"/>
  <c r="N477" i="17" s="1"/>
  <c r="O477" i="17" s="1"/>
  <c r="K554" i="17"/>
  <c r="N554" i="17" s="1"/>
  <c r="O554" i="17" s="1"/>
  <c r="K473" i="17"/>
  <c r="N473" i="17" s="1"/>
  <c r="O473" i="17" s="1"/>
  <c r="K471" i="17"/>
  <c r="N433" i="17"/>
  <c r="O433" i="17" s="1"/>
  <c r="N444" i="17"/>
  <c r="O444" i="17" s="1"/>
  <c r="N429" i="17"/>
  <c r="O429" i="17" s="1"/>
  <c r="N436" i="17"/>
  <c r="O436" i="17" s="1"/>
  <c r="N442" i="17"/>
  <c r="O442" i="17" s="1"/>
  <c r="N448" i="17"/>
  <c r="O448" i="17" s="1"/>
  <c r="N475" i="17"/>
  <c r="O475" i="17" s="1"/>
  <c r="K552" i="17"/>
  <c r="N552" i="17" s="1"/>
  <c r="O552" i="17" s="1"/>
  <c r="N431" i="17"/>
  <c r="O431" i="17" s="1"/>
  <c r="N418" i="17"/>
  <c r="O418" i="17" s="1"/>
  <c r="N217" i="12"/>
  <c r="K217" i="12"/>
  <c r="L217" i="12"/>
  <c r="N428" i="17"/>
  <c r="O428" i="17" s="1"/>
  <c r="N435" i="17"/>
  <c r="O435" i="17" s="1"/>
  <c r="N441" i="17"/>
  <c r="O441" i="17" s="1"/>
  <c r="N447" i="17"/>
  <c r="O447" i="17" s="1"/>
  <c r="N468" i="17"/>
  <c r="O468" i="17" s="1"/>
  <c r="N474" i="17"/>
  <c r="O474" i="17" s="1"/>
  <c r="N411" i="17"/>
  <c r="O411" i="17" s="1"/>
  <c r="N440" i="17"/>
  <c r="O440" i="17" s="1"/>
  <c r="N467" i="17"/>
  <c r="O467" i="17" s="1"/>
  <c r="K556" i="17"/>
  <c r="N556" i="17" s="1"/>
  <c r="O556" i="17" s="1"/>
  <c r="N423" i="17"/>
  <c r="O423" i="17" s="1"/>
  <c r="N430" i="17"/>
  <c r="O430" i="17" s="1"/>
  <c r="N437" i="17"/>
  <c r="O437" i="17" s="1"/>
  <c r="N470" i="17"/>
  <c r="O470" i="17" s="1"/>
  <c r="K553" i="17"/>
  <c r="N553" i="17" s="1"/>
  <c r="O553" i="17" s="1"/>
  <c r="N449" i="17"/>
  <c r="O449" i="17" s="1"/>
  <c r="O30" i="11"/>
  <c r="L31" i="14"/>
  <c r="M31" i="14" s="1"/>
  <c r="M174" i="12"/>
  <c r="P174" i="12" s="1"/>
  <c r="Q174" i="12" s="1"/>
  <c r="M178" i="12"/>
  <c r="P178" i="12" s="1"/>
  <c r="Q178" i="12" s="1"/>
  <c r="M186" i="12"/>
  <c r="P186" i="12" s="1"/>
  <c r="Q186" i="12" s="1"/>
  <c r="M191" i="12"/>
  <c r="P191" i="12" s="1"/>
  <c r="Q191" i="12" s="1"/>
  <c r="M176" i="12"/>
  <c r="P176" i="12" s="1"/>
  <c r="Q176" i="12" s="1"/>
  <c r="M231" i="12"/>
  <c r="P231" i="12" s="1"/>
  <c r="P232" i="12" s="1"/>
  <c r="N422" i="17"/>
  <c r="O422" i="17" s="1"/>
  <c r="N426" i="17"/>
  <c r="O426" i="17" s="1"/>
  <c r="N452" i="17"/>
  <c r="O452" i="17" s="1"/>
  <c r="K27" i="14"/>
  <c r="L25" i="14"/>
  <c r="O32" i="11"/>
  <c r="O31" i="11"/>
  <c r="O79" i="11"/>
  <c r="M183" i="12"/>
  <c r="P183" i="12" s="1"/>
  <c r="Q183" i="12" s="1"/>
  <c r="M185" i="12"/>
  <c r="P185" i="12" s="1"/>
  <c r="Q185" i="12" s="1"/>
  <c r="M175" i="12"/>
  <c r="P175" i="12" s="1"/>
  <c r="Q175" i="12" s="1"/>
  <c r="M184" i="12"/>
  <c r="P184" i="12" s="1"/>
  <c r="Q184" i="12" s="1"/>
  <c r="M187" i="12"/>
  <c r="P187" i="12" s="1"/>
  <c r="Q187" i="12" s="1"/>
  <c r="M181" i="12"/>
  <c r="P181" i="12" s="1"/>
  <c r="Q181" i="12" s="1"/>
  <c r="M180" i="12"/>
  <c r="P180" i="12" s="1"/>
  <c r="Q180" i="12" s="1"/>
  <c r="M179" i="12"/>
  <c r="P179" i="12" s="1"/>
  <c r="Q179" i="12" s="1"/>
  <c r="M189" i="12"/>
  <c r="P189" i="12" s="1"/>
  <c r="Q189" i="12" s="1"/>
  <c r="M173" i="12"/>
  <c r="M182" i="12"/>
  <c r="P182" i="12" s="1"/>
  <c r="Q182" i="12" s="1"/>
  <c r="M177" i="12"/>
  <c r="P177" i="12" s="1"/>
  <c r="Q177" i="12" s="1"/>
  <c r="M188" i="12"/>
  <c r="P188" i="12" s="1"/>
  <c r="Q188" i="12" s="1"/>
  <c r="M190" i="12"/>
  <c r="P190" i="12" s="1"/>
  <c r="Q190" i="12" s="1"/>
  <c r="M254" i="12"/>
  <c r="P254" i="12" s="1"/>
  <c r="N232" i="12"/>
  <c r="L255" i="12"/>
  <c r="K232" i="12"/>
  <c r="M235" i="12"/>
  <c r="P235" i="12" s="1"/>
  <c r="Q235" i="12" s="1"/>
  <c r="M251" i="12"/>
  <c r="P251" i="12" s="1"/>
  <c r="Q251" i="12" s="1"/>
  <c r="M234" i="12"/>
  <c r="M158" i="12"/>
  <c r="P158" i="12" s="1"/>
  <c r="M141" i="12"/>
  <c r="L159" i="12"/>
  <c r="M67" i="12"/>
  <c r="P67" i="12" s="1"/>
  <c r="Q67" i="12" s="1"/>
  <c r="M39" i="12"/>
  <c r="M40" i="12" s="1"/>
  <c r="N40" i="12"/>
  <c r="M132" i="12"/>
  <c r="M133" i="12" s="1"/>
  <c r="M113" i="12"/>
  <c r="O42" i="11"/>
  <c r="O44" i="11"/>
  <c r="O37" i="11"/>
  <c r="O35" i="11"/>
  <c r="O36" i="11"/>
  <c r="O34" i="11"/>
  <c r="O38" i="11"/>
  <c r="O33" i="11"/>
  <c r="L26" i="14"/>
  <c r="L113" i="12"/>
  <c r="M85" i="12"/>
  <c r="P85" i="12" s="1"/>
  <c r="Q85" i="12" s="1"/>
  <c r="M62" i="12"/>
  <c r="P62" i="12" s="1"/>
  <c r="Q62" i="12" s="1"/>
  <c r="M54" i="12"/>
  <c r="M18" i="12"/>
  <c r="K168" i="17"/>
  <c r="N168" i="17" s="1"/>
  <c r="O168" i="17" s="1"/>
  <c r="O169" i="17" s="1"/>
  <c r="N559" i="17"/>
  <c r="O559" i="17" s="1"/>
  <c r="N558" i="17"/>
  <c r="O558" i="17" s="1"/>
  <c r="N555" i="17"/>
  <c r="O555" i="17" s="1"/>
  <c r="N545" i="17"/>
  <c r="O545" i="17" s="1"/>
  <c r="N547" i="17"/>
  <c r="O547" i="17" s="1"/>
  <c r="N546" i="17"/>
  <c r="O546" i="17" s="1"/>
  <c r="N528" i="17"/>
  <c r="O528" i="17" s="1"/>
  <c r="N516" i="17"/>
  <c r="O516" i="17" s="1"/>
  <c r="N519" i="17"/>
  <c r="O519" i="17" s="1"/>
  <c r="N520" i="17"/>
  <c r="O520" i="17" s="1"/>
  <c r="N521" i="17"/>
  <c r="O521" i="17" s="1"/>
  <c r="N524" i="17"/>
  <c r="O524" i="17" s="1"/>
  <c r="N522" i="17"/>
  <c r="O522" i="17" s="1"/>
  <c r="N523" i="17"/>
  <c r="O523" i="17" s="1"/>
  <c r="N526" i="17"/>
  <c r="O526" i="17" s="1"/>
  <c r="N527" i="17"/>
  <c r="O527" i="17" s="1"/>
  <c r="N530" i="17"/>
  <c r="O530" i="17" s="1"/>
  <c r="N531" i="17"/>
  <c r="O531" i="17" s="1"/>
  <c r="N532" i="17"/>
  <c r="O532" i="17" s="1"/>
  <c r="N534" i="17"/>
  <c r="O534" i="17" s="1"/>
  <c r="N533" i="17"/>
  <c r="O533" i="17" s="1"/>
  <c r="N515" i="17"/>
  <c r="O515" i="17" s="1"/>
  <c r="N514" i="17"/>
  <c r="O514" i="17" s="1"/>
  <c r="N513" i="17"/>
  <c r="O513" i="17" s="1"/>
  <c r="N512" i="17"/>
  <c r="O512" i="17" s="1"/>
  <c r="N511" i="17"/>
  <c r="O511" i="17" s="1"/>
  <c r="N510" i="17"/>
  <c r="O510" i="17" s="1"/>
  <c r="N509" i="17"/>
  <c r="O509" i="17" s="1"/>
  <c r="N508" i="17"/>
  <c r="O508" i="17" s="1"/>
  <c r="N507" i="17"/>
  <c r="O507" i="17" s="1"/>
  <c r="N506" i="17"/>
  <c r="O506" i="17" s="1"/>
  <c r="N498" i="17"/>
  <c r="O498" i="17" s="1"/>
  <c r="N503" i="17"/>
  <c r="O503" i="17" s="1"/>
  <c r="N505" i="17"/>
  <c r="O505" i="17" s="1"/>
  <c r="N502" i="17"/>
  <c r="O502" i="17" s="1"/>
  <c r="N501" i="17"/>
  <c r="O501" i="17" s="1"/>
  <c r="N500" i="17"/>
  <c r="O500" i="17" s="1"/>
  <c r="N497" i="17"/>
  <c r="O497" i="17" s="1"/>
  <c r="N496" i="17"/>
  <c r="O496" i="17" s="1"/>
  <c r="N492" i="17"/>
  <c r="O492" i="17" s="1"/>
  <c r="N472" i="17"/>
  <c r="O472" i="17" s="1"/>
  <c r="N471" i="17"/>
  <c r="O471" i="17" s="1"/>
  <c r="N469" i="17"/>
  <c r="O469" i="17" s="1"/>
  <c r="N450" i="17"/>
  <c r="O450" i="17" s="1"/>
  <c r="N443" i="17"/>
  <c r="O443" i="17" s="1"/>
  <c r="N446" i="17"/>
  <c r="O446" i="17" s="1"/>
  <c r="N445" i="17"/>
  <c r="O445" i="17" s="1"/>
  <c r="N439" i="17"/>
  <c r="O439" i="17" s="1"/>
  <c r="N438" i="17"/>
  <c r="O438" i="17" s="1"/>
  <c r="N425" i="17"/>
  <c r="O425" i="17" s="1"/>
  <c r="N424" i="17"/>
  <c r="O424" i="17" s="1"/>
  <c r="P234" i="12" l="1"/>
  <c r="M252" i="12"/>
  <c r="M217" i="12"/>
  <c r="M232" i="12"/>
  <c r="P141" i="12"/>
  <c r="M145" i="12"/>
  <c r="L27" i="14"/>
  <c r="P25" i="14"/>
  <c r="P31" i="14"/>
  <c r="P173" i="12"/>
  <c r="P217" i="12" s="1"/>
  <c r="M255" i="12"/>
  <c r="P255" i="12"/>
  <c r="Q254" i="12"/>
  <c r="Q255" i="12" s="1"/>
  <c r="Q231" i="12"/>
  <c r="Q232" i="12" s="1"/>
  <c r="M159" i="12"/>
  <c r="P159" i="12"/>
  <c r="Q158" i="12"/>
  <c r="Q159" i="12" s="1"/>
  <c r="P39" i="12"/>
  <c r="P40" i="12" s="1"/>
  <c r="P132" i="12"/>
  <c r="P133" i="12" s="1"/>
  <c r="P112" i="12"/>
  <c r="Q112" i="12" s="1"/>
  <c r="Q113" i="12" s="1"/>
  <c r="P18" i="12"/>
  <c r="P54" i="12"/>
  <c r="M26" i="14"/>
  <c r="M27" i="14" s="1"/>
  <c r="N169" i="17"/>
  <c r="K169" i="17"/>
  <c r="Q234" i="12" l="1"/>
  <c r="Q252" i="12" s="1"/>
  <c r="P252" i="12"/>
  <c r="Q141" i="12"/>
  <c r="Q25" i="14"/>
  <c r="P26" i="14"/>
  <c r="P27" i="14" s="1"/>
  <c r="Q31" i="14"/>
  <c r="Q173" i="12"/>
  <c r="Q217" i="12" s="1"/>
  <c r="P113" i="12"/>
  <c r="Q39" i="12"/>
  <c r="Q40" i="12" s="1"/>
  <c r="Q132" i="12"/>
  <c r="Q133" i="12" s="1"/>
  <c r="Q54" i="12"/>
  <c r="Q18" i="12"/>
  <c r="L466" i="17"/>
  <c r="J466" i="17"/>
  <c r="K466" i="17" s="1"/>
  <c r="L465" i="17"/>
  <c r="J465" i="17"/>
  <c r="L464" i="17"/>
  <c r="J464" i="17"/>
  <c r="L463" i="17"/>
  <c r="J463" i="17"/>
  <c r="L397" i="17"/>
  <c r="J397" i="17"/>
  <c r="H379" i="17"/>
  <c r="G379" i="17"/>
  <c r="J364" i="17"/>
  <c r="K364" i="17" s="1"/>
  <c r="J365" i="17"/>
  <c r="K365" i="17" s="1"/>
  <c r="J369" i="17"/>
  <c r="K369" i="17" s="1"/>
  <c r="J371" i="17"/>
  <c r="K371" i="17" s="1"/>
  <c r="J372" i="17"/>
  <c r="K372" i="17" s="1"/>
  <c r="J375" i="17"/>
  <c r="K375" i="17" s="1"/>
  <c r="J374" i="17"/>
  <c r="J376" i="17"/>
  <c r="K376" i="17" s="1"/>
  <c r="J377" i="17"/>
  <c r="K377" i="17" s="1"/>
  <c r="L378" i="17"/>
  <c r="J378" i="17"/>
  <c r="H361" i="17"/>
  <c r="M361" i="17"/>
  <c r="J360" i="17"/>
  <c r="L360" i="17"/>
  <c r="G361" i="17"/>
  <c r="H353" i="17"/>
  <c r="M353" i="17"/>
  <c r="G353" i="17"/>
  <c r="L351" i="17"/>
  <c r="J351" i="17"/>
  <c r="L350" i="17"/>
  <c r="J350" i="17"/>
  <c r="L345" i="17"/>
  <c r="J345" i="17"/>
  <c r="L344" i="17"/>
  <c r="J344" i="17"/>
  <c r="L343" i="17"/>
  <c r="J343" i="17"/>
  <c r="L341" i="17"/>
  <c r="J341" i="17"/>
  <c r="H330" i="17"/>
  <c r="M330" i="17"/>
  <c r="G330" i="17"/>
  <c r="N326" i="17"/>
  <c r="O326" i="17" s="1"/>
  <c r="H317" i="17"/>
  <c r="M317" i="17"/>
  <c r="G317" i="17"/>
  <c r="J316" i="17"/>
  <c r="H311" i="17"/>
  <c r="M311" i="17"/>
  <c r="G311" i="17"/>
  <c r="L306" i="17"/>
  <c r="J306" i="17"/>
  <c r="L305" i="17"/>
  <c r="J305" i="17"/>
  <c r="L304" i="17"/>
  <c r="J304" i="17"/>
  <c r="L303" i="17"/>
  <c r="J303" i="17"/>
  <c r="I303" i="17"/>
  <c r="L310" i="17"/>
  <c r="J310" i="17"/>
  <c r="L309" i="17"/>
  <c r="J309" i="17"/>
  <c r="L297" i="17"/>
  <c r="J297" i="17"/>
  <c r="L298" i="17"/>
  <c r="J298" i="17"/>
  <c r="L296" i="17"/>
  <c r="J296" i="17"/>
  <c r="L295" i="17"/>
  <c r="J295" i="17"/>
  <c r="L290" i="17"/>
  <c r="J290" i="17"/>
  <c r="L288" i="17"/>
  <c r="J288" i="17"/>
  <c r="L287" i="17"/>
  <c r="J287" i="17"/>
  <c r="L286" i="17"/>
  <c r="J286" i="17"/>
  <c r="L285" i="17"/>
  <c r="J285" i="17"/>
  <c r="L284" i="17"/>
  <c r="J284" i="17"/>
  <c r="L283" i="17"/>
  <c r="J283" i="17"/>
  <c r="L282" i="17"/>
  <c r="J282" i="17"/>
  <c r="L281" i="17"/>
  <c r="J281" i="17"/>
  <c r="L280" i="17"/>
  <c r="J280" i="17"/>
  <c r="L279" i="17"/>
  <c r="J279" i="17"/>
  <c r="L278" i="17"/>
  <c r="J278" i="17"/>
  <c r="H265" i="17"/>
  <c r="M265" i="17"/>
  <c r="G265" i="17"/>
  <c r="L264" i="17"/>
  <c r="J264" i="17"/>
  <c r="L263" i="17"/>
  <c r="J263" i="17"/>
  <c r="L262" i="17"/>
  <c r="J262" i="17"/>
  <c r="I262" i="17"/>
  <c r="L258" i="17"/>
  <c r="J258" i="17"/>
  <c r="L253" i="17"/>
  <c r="J253" i="17"/>
  <c r="N251" i="17"/>
  <c r="O251" i="17" s="1"/>
  <c r="I251" i="17"/>
  <c r="L252" i="17"/>
  <c r="J252" i="17"/>
  <c r="L242" i="17"/>
  <c r="J242" i="17"/>
  <c r="L241" i="17"/>
  <c r="J241" i="17"/>
  <c r="L239" i="17"/>
  <c r="J239" i="17"/>
  <c r="I239" i="17"/>
  <c r="H237" i="17"/>
  <c r="K237" i="17"/>
  <c r="M237" i="17"/>
  <c r="G237" i="17"/>
  <c r="L235" i="17"/>
  <c r="J235" i="17"/>
  <c r="I235" i="17"/>
  <c r="L231" i="17"/>
  <c r="J231" i="17"/>
  <c r="J221" i="17"/>
  <c r="L221" i="17"/>
  <c r="J222" i="17"/>
  <c r="L222" i="17"/>
  <c r="J217" i="17"/>
  <c r="J218" i="17" s="1"/>
  <c r="M218" i="17"/>
  <c r="H218" i="17"/>
  <c r="G218" i="17"/>
  <c r="L217" i="17"/>
  <c r="L218" i="17" s="1"/>
  <c r="I217" i="17"/>
  <c r="I218" i="17" s="1"/>
  <c r="L213" i="17"/>
  <c r="J213" i="17"/>
  <c r="L211" i="17"/>
  <c r="J211" i="17"/>
  <c r="L208" i="17"/>
  <c r="J208" i="17"/>
  <c r="L207" i="17"/>
  <c r="J207" i="17"/>
  <c r="L196" i="17"/>
  <c r="L191" i="17"/>
  <c r="L165" i="17"/>
  <c r="J165" i="17"/>
  <c r="L163" i="17"/>
  <c r="J163" i="17"/>
  <c r="L162" i="17"/>
  <c r="J162" i="17"/>
  <c r="K464" i="17" l="1"/>
  <c r="N464" i="17" s="1"/>
  <c r="O464" i="17" s="1"/>
  <c r="K463" i="17"/>
  <c r="N463" i="17" s="1"/>
  <c r="O463" i="17" s="1"/>
  <c r="K286" i="17"/>
  <c r="K298" i="17"/>
  <c r="N298" i="17" s="1"/>
  <c r="O298" i="17" s="1"/>
  <c r="K306" i="17"/>
  <c r="N306" i="17" s="1"/>
  <c r="O306" i="17" s="1"/>
  <c r="K285" i="17"/>
  <c r="N285" i="17" s="1"/>
  <c r="O285" i="17" s="1"/>
  <c r="N465" i="17"/>
  <c r="O465" i="17" s="1"/>
  <c r="K279" i="17"/>
  <c r="N279" i="17" s="1"/>
  <c r="O279" i="17" s="1"/>
  <c r="K283" i="17"/>
  <c r="N283" i="17" s="1"/>
  <c r="O283" i="17" s="1"/>
  <c r="K281" i="17"/>
  <c r="N281" i="17" s="1"/>
  <c r="O281" i="17" s="1"/>
  <c r="K287" i="17"/>
  <c r="N287" i="17" s="1"/>
  <c r="O287" i="17" s="1"/>
  <c r="K297" i="17"/>
  <c r="N297" i="17" s="1"/>
  <c r="O297" i="17" s="1"/>
  <c r="K378" i="17"/>
  <c r="N378" i="17" s="1"/>
  <c r="O378" i="17" s="1"/>
  <c r="N466" i="17"/>
  <c r="O466" i="17" s="1"/>
  <c r="K282" i="17"/>
  <c r="N282" i="17" s="1"/>
  <c r="O282" i="17" s="1"/>
  <c r="K288" i="17"/>
  <c r="N288" i="17" s="1"/>
  <c r="O288" i="17" s="1"/>
  <c r="K290" i="17"/>
  <c r="N290" i="17" s="1"/>
  <c r="O290" i="17" s="1"/>
  <c r="K334" i="17"/>
  <c r="K304" i="17"/>
  <c r="N304" i="17" s="1"/>
  <c r="O304" i="17" s="1"/>
  <c r="K278" i="17"/>
  <c r="N278" i="17" s="1"/>
  <c r="O278" i="17" s="1"/>
  <c r="K284" i="17"/>
  <c r="N284" i="17" s="1"/>
  <c r="O284" i="17" s="1"/>
  <c r="K295" i="17"/>
  <c r="N295" i="17" s="1"/>
  <c r="O295" i="17" s="1"/>
  <c r="K305" i="17"/>
  <c r="N305" i="17" s="1"/>
  <c r="O305" i="17" s="1"/>
  <c r="I398" i="17"/>
  <c r="J398" i="17"/>
  <c r="L398" i="17"/>
  <c r="Q26" i="14"/>
  <c r="Q27" i="14" s="1"/>
  <c r="N397" i="17"/>
  <c r="O397" i="17" s="1"/>
  <c r="N364" i="17"/>
  <c r="O364" i="17" s="1"/>
  <c r="N365" i="17"/>
  <c r="O365" i="17" s="1"/>
  <c r="N372" i="17"/>
  <c r="O372" i="17" s="1"/>
  <c r="N369" i="17"/>
  <c r="O369" i="17" s="1"/>
  <c r="N371" i="17"/>
  <c r="O371" i="17" s="1"/>
  <c r="N375" i="17"/>
  <c r="O375" i="17" s="1"/>
  <c r="N377" i="17"/>
  <c r="O377" i="17" s="1"/>
  <c r="N374" i="17"/>
  <c r="O374" i="17" s="1"/>
  <c r="N376" i="17"/>
  <c r="O376" i="17" s="1"/>
  <c r="K360" i="17"/>
  <c r="N360" i="17" s="1"/>
  <c r="O360" i="17" s="1"/>
  <c r="K351" i="17"/>
  <c r="N351" i="17" s="1"/>
  <c r="O351" i="17" s="1"/>
  <c r="K350" i="17"/>
  <c r="N350" i="17" s="1"/>
  <c r="O350" i="17" s="1"/>
  <c r="K345" i="17"/>
  <c r="N345" i="17" s="1"/>
  <c r="O345" i="17" s="1"/>
  <c r="K344" i="17"/>
  <c r="N344" i="17" s="1"/>
  <c r="O344" i="17" s="1"/>
  <c r="K343" i="17"/>
  <c r="N343" i="17" s="1"/>
  <c r="O343" i="17" s="1"/>
  <c r="K341" i="17"/>
  <c r="N322" i="17"/>
  <c r="O322" i="17" s="1"/>
  <c r="N325" i="17"/>
  <c r="O325" i="17" s="1"/>
  <c r="N324" i="17"/>
  <c r="O324" i="17" s="1"/>
  <c r="N323" i="17"/>
  <c r="O323" i="17" s="1"/>
  <c r="N309" i="17"/>
  <c r="O309" i="17" s="1"/>
  <c r="K316" i="17"/>
  <c r="N316" i="17" s="1"/>
  <c r="O316" i="17" s="1"/>
  <c r="K303" i="17"/>
  <c r="N310" i="17"/>
  <c r="O310" i="17" s="1"/>
  <c r="N296" i="17"/>
  <c r="O296" i="17" s="1"/>
  <c r="N286" i="17"/>
  <c r="O286" i="17" s="1"/>
  <c r="K262" i="17"/>
  <c r="N262" i="17" s="1"/>
  <c r="N280" i="17"/>
  <c r="O280" i="17" s="1"/>
  <c r="N263" i="17"/>
  <c r="O263" i="17" s="1"/>
  <c r="K264" i="17"/>
  <c r="N264" i="17" s="1"/>
  <c r="O264" i="17" s="1"/>
  <c r="N235" i="17"/>
  <c r="O235" i="17" s="1"/>
  <c r="K258" i="17"/>
  <c r="K253" i="17"/>
  <c r="N253" i="17" s="1"/>
  <c r="O253" i="17" s="1"/>
  <c r="K252" i="17"/>
  <c r="N252" i="17" s="1"/>
  <c r="O252" i="17" s="1"/>
  <c r="K242" i="17"/>
  <c r="N242" i="17" s="1"/>
  <c r="O242" i="17" s="1"/>
  <c r="K241" i="17"/>
  <c r="N241" i="17" s="1"/>
  <c r="O241" i="17" s="1"/>
  <c r="K239" i="17"/>
  <c r="N239" i="17" s="1"/>
  <c r="O239" i="17" s="1"/>
  <c r="K231" i="17"/>
  <c r="N231" i="17" s="1"/>
  <c r="O231" i="17" s="1"/>
  <c r="K211" i="17"/>
  <c r="N211" i="17" s="1"/>
  <c r="O211" i="17" s="1"/>
  <c r="K222" i="17"/>
  <c r="N222" i="17" s="1"/>
  <c r="O222" i="17" s="1"/>
  <c r="K221" i="17"/>
  <c r="N221" i="17" s="1"/>
  <c r="O221" i="17" s="1"/>
  <c r="K218" i="17"/>
  <c r="K213" i="17"/>
  <c r="N213" i="17" s="1"/>
  <c r="O213" i="17" s="1"/>
  <c r="K208" i="17"/>
  <c r="N208" i="17" s="1"/>
  <c r="O208" i="17" s="1"/>
  <c r="K207" i="17"/>
  <c r="N207" i="17" s="1"/>
  <c r="O207" i="17" s="1"/>
  <c r="K196" i="17"/>
  <c r="N196" i="17" s="1"/>
  <c r="O196" i="17" s="1"/>
  <c r="N191" i="17"/>
  <c r="O191" i="17" s="1"/>
  <c r="K165" i="17"/>
  <c r="N165" i="17" s="1"/>
  <c r="O165" i="17" s="1"/>
  <c r="K163" i="17"/>
  <c r="N163" i="17" s="1"/>
  <c r="O163" i="17" s="1"/>
  <c r="K162" i="17"/>
  <c r="N162" i="17" s="1"/>
  <c r="O162" i="17" s="1"/>
  <c r="K80" i="17"/>
  <c r="N80" i="17" s="1"/>
  <c r="O80" i="17" s="1"/>
  <c r="L65" i="17"/>
  <c r="J65" i="17"/>
  <c r="L60" i="17"/>
  <c r="J60" i="17"/>
  <c r="H53" i="17"/>
  <c r="M53" i="17"/>
  <c r="G53" i="17"/>
  <c r="L52" i="17"/>
  <c r="J52" i="17"/>
  <c r="I45" i="17"/>
  <c r="J45" i="17"/>
  <c r="L45" i="17"/>
  <c r="N334" i="17" l="1"/>
  <c r="O334" i="17" s="1"/>
  <c r="K45" i="17"/>
  <c r="N258" i="17"/>
  <c r="N341" i="17"/>
  <c r="N388" i="17"/>
  <c r="O388" i="17" s="1"/>
  <c r="O398" i="17" s="1"/>
  <c r="K398" i="17"/>
  <c r="N303" i="17"/>
  <c r="O262" i="17"/>
  <c r="N217" i="17"/>
  <c r="N218" i="17" s="1"/>
  <c r="K121" i="17"/>
  <c r="N121" i="17" s="1"/>
  <c r="O121" i="17" s="1"/>
  <c r="K128" i="17"/>
  <c r="N128" i="17" s="1"/>
  <c r="O128" i="17" s="1"/>
  <c r="K79" i="17"/>
  <c r="N79" i="17" s="1"/>
  <c r="O79" i="17" s="1"/>
  <c r="K102" i="17"/>
  <c r="N102" i="17" s="1"/>
  <c r="O102" i="17" s="1"/>
  <c r="N65" i="17"/>
  <c r="K78" i="17"/>
  <c r="N78" i="17" s="1"/>
  <c r="O78" i="17" s="1"/>
  <c r="K77" i="17"/>
  <c r="N77" i="17" s="1"/>
  <c r="O77" i="17" s="1"/>
  <c r="K60" i="17"/>
  <c r="N60" i="17" s="1"/>
  <c r="O60" i="17" s="1"/>
  <c r="N52" i="17"/>
  <c r="O52" i="17" s="1"/>
  <c r="O258" i="17" l="1"/>
  <c r="O341" i="17"/>
  <c r="N398" i="17"/>
  <c r="O65" i="17"/>
  <c r="O303" i="17"/>
  <c r="O217" i="17"/>
  <c r="O218" i="17" s="1"/>
  <c r="N45" i="17"/>
  <c r="O45" i="17" l="1"/>
  <c r="L41" i="17" l="1"/>
  <c r="J41" i="17"/>
  <c r="K41" i="17" s="1"/>
  <c r="L42" i="17"/>
  <c r="J42" i="17"/>
  <c r="L33" i="17"/>
  <c r="J33" i="17"/>
  <c r="L28" i="17"/>
  <c r="L29" i="17" s="1"/>
  <c r="J28" i="17"/>
  <c r="J29" i="17" s="1"/>
  <c r="L453" i="17"/>
  <c r="J453" i="17"/>
  <c r="K453" i="17" s="1"/>
  <c r="L451" i="17"/>
  <c r="J451" i="17"/>
  <c r="L432" i="17"/>
  <c r="J432" i="17"/>
  <c r="L427" i="17"/>
  <c r="J427" i="17"/>
  <c r="K427" i="17" s="1"/>
  <c r="I87" i="11"/>
  <c r="N81" i="11"/>
  <c r="O81" i="11" s="1"/>
  <c r="I81" i="11"/>
  <c r="I75" i="11"/>
  <c r="O75" i="11" s="1"/>
  <c r="I59" i="11"/>
  <c r="N59" i="11"/>
  <c r="O59" i="11" s="1"/>
  <c r="I60" i="11"/>
  <c r="N60" i="11"/>
  <c r="O60" i="11" s="1"/>
  <c r="I56" i="11"/>
  <c r="N56" i="11"/>
  <c r="O56" i="11" s="1"/>
  <c r="I57" i="11"/>
  <c r="N57" i="11"/>
  <c r="O57" i="11" s="1"/>
  <c r="N55" i="11"/>
  <c r="O55" i="11" s="1"/>
  <c r="I55" i="11"/>
  <c r="I54" i="11"/>
  <c r="O54" i="11" s="1"/>
  <c r="H49" i="11"/>
  <c r="J49" i="11"/>
  <c r="K49" i="11"/>
  <c r="L49" i="11"/>
  <c r="M49" i="11"/>
  <c r="G49" i="11"/>
  <c r="N48" i="11"/>
  <c r="I48" i="11"/>
  <c r="N47" i="11"/>
  <c r="I47" i="11"/>
  <c r="N46" i="11"/>
  <c r="I46" i="11"/>
  <c r="N43" i="11"/>
  <c r="I43" i="11"/>
  <c r="N41" i="11"/>
  <c r="I41" i="11"/>
  <c r="H39" i="11"/>
  <c r="J39" i="11"/>
  <c r="K39" i="11"/>
  <c r="L39" i="11"/>
  <c r="M39" i="11"/>
  <c r="G39" i="11"/>
  <c r="G26" i="11"/>
  <c r="N12" i="11"/>
  <c r="O12" i="11" s="1"/>
  <c r="N11" i="11"/>
  <c r="L22" i="12"/>
  <c r="K22" i="12"/>
  <c r="O162" i="12"/>
  <c r="J162" i="12"/>
  <c r="I162" i="12"/>
  <c r="N161" i="12"/>
  <c r="N162" i="12" s="1"/>
  <c r="L161" i="12"/>
  <c r="K161" i="12"/>
  <c r="K162" i="12" s="1"/>
  <c r="N147" i="12"/>
  <c r="N150" i="12" s="1"/>
  <c r="L147" i="12"/>
  <c r="L150" i="12" s="1"/>
  <c r="K147" i="12"/>
  <c r="K150" i="12" s="1"/>
  <c r="N89" i="12"/>
  <c r="N90" i="12" s="1"/>
  <c r="L89" i="12"/>
  <c r="L90" i="12" s="1"/>
  <c r="K89" i="12"/>
  <c r="K90" i="12" s="1"/>
  <c r="N70" i="12"/>
  <c r="L70" i="12"/>
  <c r="K70" i="12"/>
  <c r="I358" i="17"/>
  <c r="J358" i="17"/>
  <c r="L358" i="17"/>
  <c r="L359" i="17"/>
  <c r="J359" i="17"/>
  <c r="N26" i="11" l="1"/>
  <c r="N427" i="17"/>
  <c r="O427" i="17" s="1"/>
  <c r="N453" i="17"/>
  <c r="O453" i="17" s="1"/>
  <c r="N432" i="17"/>
  <c r="O432" i="17" s="1"/>
  <c r="N451" i="17"/>
  <c r="O451" i="17" s="1"/>
  <c r="M147" i="12"/>
  <c r="M150" i="12" s="1"/>
  <c r="I361" i="17"/>
  <c r="J361" i="17"/>
  <c r="L361" i="17"/>
  <c r="O28" i="17"/>
  <c r="O29" i="17" s="1"/>
  <c r="N42" i="17"/>
  <c r="O42" i="17" s="1"/>
  <c r="N33" i="17"/>
  <c r="O33" i="17" s="1"/>
  <c r="N41" i="17"/>
  <c r="O41" i="17" s="1"/>
  <c r="K359" i="17"/>
  <c r="N359" i="17" s="1"/>
  <c r="O359" i="17" s="1"/>
  <c r="K358" i="17"/>
  <c r="O43" i="11"/>
  <c r="O46" i="11"/>
  <c r="O48" i="11"/>
  <c r="O47" i="11"/>
  <c r="O41" i="11"/>
  <c r="O11" i="11"/>
  <c r="M161" i="12"/>
  <c r="P161" i="12" s="1"/>
  <c r="L162" i="12"/>
  <c r="M90" i="12"/>
  <c r="M70" i="12"/>
  <c r="O26" i="11" l="1"/>
  <c r="P70" i="12"/>
  <c r="P147" i="12"/>
  <c r="M162" i="12"/>
  <c r="N358" i="17"/>
  <c r="K361" i="17"/>
  <c r="P162" i="12"/>
  <c r="Q161" i="12"/>
  <c r="Q162" i="12" s="1"/>
  <c r="P89" i="12"/>
  <c r="P90" i="12" s="1"/>
  <c r="Q147" i="12" l="1"/>
  <c r="Q150" i="12" s="1"/>
  <c r="P150" i="12"/>
  <c r="Q70" i="12"/>
  <c r="O358" i="17"/>
  <c r="O361" i="17" s="1"/>
  <c r="N361" i="17"/>
  <c r="Q89" i="12"/>
  <c r="Q90" i="12" s="1"/>
  <c r="H561" i="17" l="1"/>
  <c r="M561" i="17"/>
  <c r="G561" i="17"/>
  <c r="H479" i="17"/>
  <c r="M479" i="17"/>
  <c r="G479" i="17"/>
  <c r="L478" i="17"/>
  <c r="J478" i="17"/>
  <c r="J368" i="17"/>
  <c r="K368" i="17" s="1"/>
  <c r="J367" i="17"/>
  <c r="K367" i="17" s="1"/>
  <c r="L342" i="17"/>
  <c r="J342" i="17"/>
  <c r="L346" i="17"/>
  <c r="J346" i="17"/>
  <c r="J329" i="17"/>
  <c r="K329" i="17" s="1"/>
  <c r="J314" i="17"/>
  <c r="L307" i="17"/>
  <c r="J307" i="17"/>
  <c r="G301" i="17"/>
  <c r="L300" i="17"/>
  <c r="J300" i="17"/>
  <c r="L294" i="17"/>
  <c r="J294" i="17"/>
  <c r="I294" i="17"/>
  <c r="H292" i="17"/>
  <c r="M292" i="17"/>
  <c r="G292" i="17"/>
  <c r="L291" i="17"/>
  <c r="J291" i="17"/>
  <c r="L289" i="17"/>
  <c r="J289" i="17"/>
  <c r="I277" i="17"/>
  <c r="J277" i="17"/>
  <c r="L277" i="17"/>
  <c r="L274" i="17"/>
  <c r="J274" i="17"/>
  <c r="H245" i="17"/>
  <c r="M245" i="17"/>
  <c r="G245" i="17"/>
  <c r="L236" i="17"/>
  <c r="L237" i="17" s="1"/>
  <c r="J236" i="17"/>
  <c r="J237" i="17" s="1"/>
  <c r="I237" i="17"/>
  <c r="G215" i="17"/>
  <c r="H215" i="17"/>
  <c r="M215" i="17"/>
  <c r="L212" i="17"/>
  <c r="J212" i="17"/>
  <c r="K210" i="17"/>
  <c r="N210" i="17" s="1"/>
  <c r="O210" i="17" s="1"/>
  <c r="L209" i="17"/>
  <c r="J209" i="17"/>
  <c r="I204" i="17"/>
  <c r="J204" i="17"/>
  <c r="L204" i="17"/>
  <c r="L200" i="17"/>
  <c r="L202" i="17" s="1"/>
  <c r="J200" i="17"/>
  <c r="I200" i="17"/>
  <c r="I202" i="17" s="1"/>
  <c r="L185" i="17"/>
  <c r="L173" i="17"/>
  <c r="H166" i="17"/>
  <c r="M166" i="17"/>
  <c r="G166" i="17"/>
  <c r="L66" i="17"/>
  <c r="J66" i="17"/>
  <c r="I66" i="17"/>
  <c r="H61" i="17"/>
  <c r="M61" i="17"/>
  <c r="G61" i="17"/>
  <c r="L59" i="17"/>
  <c r="J59" i="17"/>
  <c r="I55" i="17"/>
  <c r="J55" i="17"/>
  <c r="L55" i="17"/>
  <c r="J202" i="17" l="1"/>
  <c r="K200" i="17"/>
  <c r="K291" i="17"/>
  <c r="K478" i="17"/>
  <c r="N333" i="17"/>
  <c r="N478" i="17"/>
  <c r="O478" i="17" s="1"/>
  <c r="K307" i="17"/>
  <c r="K289" i="17"/>
  <c r="N289" i="17" s="1"/>
  <c r="O289" i="17" s="1"/>
  <c r="K300" i="17"/>
  <c r="N300" i="17" s="1"/>
  <c r="O300" i="17" s="1"/>
  <c r="I347" i="17"/>
  <c r="J347" i="17"/>
  <c r="L347" i="17"/>
  <c r="N548" i="17"/>
  <c r="O548" i="17" s="1"/>
  <c r="N544" i="17"/>
  <c r="O544" i="17" s="1"/>
  <c r="N517" i="17"/>
  <c r="O517" i="17" s="1"/>
  <c r="N525" i="17"/>
  <c r="O525" i="17" s="1"/>
  <c r="N504" i="17"/>
  <c r="O504" i="17" s="1"/>
  <c r="N499" i="17"/>
  <c r="O499" i="17" s="1"/>
  <c r="N491" i="17"/>
  <c r="O491" i="17" s="1"/>
  <c r="N368" i="17"/>
  <c r="O368" i="17" s="1"/>
  <c r="N367" i="17"/>
  <c r="O367" i="17" s="1"/>
  <c r="O335" i="17"/>
  <c r="K342" i="17"/>
  <c r="K346" i="17"/>
  <c r="N346" i="17" s="1"/>
  <c r="O346" i="17" s="1"/>
  <c r="N329" i="17"/>
  <c r="O329" i="17" s="1"/>
  <c r="K314" i="17"/>
  <c r="N314" i="17" s="1"/>
  <c r="O314" i="17" s="1"/>
  <c r="K294" i="17"/>
  <c r="N291" i="17"/>
  <c r="O291" i="17" s="1"/>
  <c r="N236" i="17"/>
  <c r="K274" i="17"/>
  <c r="N274" i="17" s="1"/>
  <c r="O274" i="17" s="1"/>
  <c r="K212" i="17"/>
  <c r="N212" i="17" s="1"/>
  <c r="O212" i="17" s="1"/>
  <c r="K204" i="17"/>
  <c r="K209" i="17"/>
  <c r="N209" i="17" s="1"/>
  <c r="O209" i="17" s="1"/>
  <c r="K173" i="17"/>
  <c r="N173" i="17" s="1"/>
  <c r="O173" i="17" s="1"/>
  <c r="K185" i="17"/>
  <c r="N185" i="17" s="1"/>
  <c r="O185" i="17" s="1"/>
  <c r="K76" i="17"/>
  <c r="N76" i="17" s="1"/>
  <c r="O76" i="17" s="1"/>
  <c r="K73" i="17"/>
  <c r="N73" i="17" s="1"/>
  <c r="O73" i="17" s="1"/>
  <c r="K74" i="17"/>
  <c r="N74" i="17" s="1"/>
  <c r="O74" i="17" s="1"/>
  <c r="K75" i="17"/>
  <c r="N75" i="17" s="1"/>
  <c r="O75" i="17" s="1"/>
  <c r="K66" i="17"/>
  <c r="K55" i="17"/>
  <c r="K59" i="17"/>
  <c r="N59" i="17" s="1"/>
  <c r="O59" i="17" s="1"/>
  <c r="K347" i="17" l="1"/>
  <c r="N200" i="17"/>
  <c r="N202" i="17" s="1"/>
  <c r="K202" i="17"/>
  <c r="N294" i="17"/>
  <c r="O294" i="17" s="1"/>
  <c r="N307" i="17"/>
  <c r="O236" i="17"/>
  <c r="O237" i="17" s="1"/>
  <c r="N237" i="17"/>
  <c r="N342" i="17"/>
  <c r="N347" i="17" s="1"/>
  <c r="N277" i="17"/>
  <c r="N204" i="17"/>
  <c r="N66" i="17"/>
  <c r="N55" i="17"/>
  <c r="O200" i="17" l="1"/>
  <c r="O202" i="17" s="1"/>
  <c r="O307" i="17"/>
  <c r="O66" i="17"/>
  <c r="O342" i="17"/>
  <c r="O347" i="17" s="1"/>
  <c r="O333" i="17"/>
  <c r="O277" i="17"/>
  <c r="O204" i="17"/>
  <c r="O55" i="17"/>
  <c r="L53" i="17" l="1"/>
  <c r="I53" i="17"/>
  <c r="G36" i="17"/>
  <c r="N32" i="14"/>
  <c r="K32" i="14"/>
  <c r="N49" i="11"/>
  <c r="I29" i="11"/>
  <c r="N29" i="11"/>
  <c r="I28" i="11"/>
  <c r="N28" i="11"/>
  <c r="I51" i="11"/>
  <c r="N51" i="11"/>
  <c r="I52" i="11"/>
  <c r="N52" i="11"/>
  <c r="O52" i="11" s="1"/>
  <c r="I53" i="11"/>
  <c r="N53" i="11"/>
  <c r="O53" i="11" s="1"/>
  <c r="J53" i="17" l="1"/>
  <c r="K53" i="17"/>
  <c r="N100" i="11"/>
  <c r="I100" i="11"/>
  <c r="L32" i="14"/>
  <c r="O51" i="11"/>
  <c r="O100" i="11" s="1"/>
  <c r="I49" i="11"/>
  <c r="O49" i="11"/>
  <c r="O29" i="11"/>
  <c r="O28" i="11"/>
  <c r="M32" i="14" l="1"/>
  <c r="P32" i="14" s="1"/>
  <c r="J61" i="14"/>
  <c r="O61" i="14"/>
  <c r="J55" i="14"/>
  <c r="O55" i="14"/>
  <c r="J43" i="14"/>
  <c r="O43" i="14"/>
  <c r="J40" i="14"/>
  <c r="O40" i="14"/>
  <c r="J37" i="14"/>
  <c r="O37" i="14"/>
  <c r="J23" i="14"/>
  <c r="M23" i="14"/>
  <c r="N23" i="14"/>
  <c r="O23" i="14"/>
  <c r="N64" i="14"/>
  <c r="N63" i="14"/>
  <c r="N60" i="14"/>
  <c r="N61" i="14" s="1"/>
  <c r="N54" i="14"/>
  <c r="N55" i="14" s="1"/>
  <c r="N49" i="14"/>
  <c r="N48" i="14"/>
  <c r="N42" i="14"/>
  <c r="N43" i="14" s="1"/>
  <c r="N39" i="14"/>
  <c r="N40" i="14" s="1"/>
  <c r="N36" i="14"/>
  <c r="N37" i="14" s="1"/>
  <c r="N33" i="14"/>
  <c r="N34" i="14" s="1"/>
  <c r="K63" i="14"/>
  <c r="K48" i="14"/>
  <c r="K49" i="14"/>
  <c r="L49" i="14" s="1"/>
  <c r="I55" i="14"/>
  <c r="K54" i="14"/>
  <c r="L54" i="14" s="1"/>
  <c r="I43" i="14"/>
  <c r="K42" i="14"/>
  <c r="L42" i="14" s="1"/>
  <c r="I40" i="14"/>
  <c r="K39" i="14"/>
  <c r="K40" i="14" s="1"/>
  <c r="I37" i="14"/>
  <c r="K36" i="14"/>
  <c r="L36" i="14" s="1"/>
  <c r="K33" i="14"/>
  <c r="K34" i="14" s="1"/>
  <c r="I23" i="14"/>
  <c r="K22" i="14"/>
  <c r="L22" i="14" s="1"/>
  <c r="L23" i="14" s="1"/>
  <c r="N28" i="12"/>
  <c r="N31" i="12" s="1"/>
  <c r="L28" i="12"/>
  <c r="L31" i="12" s="1"/>
  <c r="K28" i="12"/>
  <c r="K31" i="12" s="1"/>
  <c r="N170" i="12"/>
  <c r="N171" i="12" s="1"/>
  <c r="N155" i="12"/>
  <c r="N154" i="12"/>
  <c r="N153" i="12"/>
  <c r="N152" i="12"/>
  <c r="N144" i="12"/>
  <c r="N145" i="12" s="1"/>
  <c r="N138" i="12"/>
  <c r="N139" i="12" s="1"/>
  <c r="N129" i="12"/>
  <c r="N130" i="12" s="1"/>
  <c r="N120" i="12"/>
  <c r="N121" i="12" s="1"/>
  <c r="N116" i="12"/>
  <c r="N117" i="12" s="1"/>
  <c r="N109" i="12"/>
  <c r="N110" i="12" s="1"/>
  <c r="N105" i="12"/>
  <c r="N104" i="12"/>
  <c r="N98" i="12"/>
  <c r="N102" i="12" s="1"/>
  <c r="N95" i="12"/>
  <c r="N96" i="12" s="1"/>
  <c r="N92" i="12"/>
  <c r="N93" i="12" s="1"/>
  <c r="N82" i="12"/>
  <c r="N86" i="12" s="1"/>
  <c r="N79" i="12"/>
  <c r="N77" i="12"/>
  <c r="N72" i="12"/>
  <c r="N75" i="12" s="1"/>
  <c r="N64" i="12"/>
  <c r="N57" i="12"/>
  <c r="N51" i="12"/>
  <c r="N42" i="12"/>
  <c r="N45" i="12" s="1"/>
  <c r="N36" i="12"/>
  <c r="N37" i="12" s="1"/>
  <c r="N126" i="12"/>
  <c r="N127" i="12" s="1"/>
  <c r="N22" i="12"/>
  <c r="N23" i="12" s="1"/>
  <c r="N19" i="12"/>
  <c r="N20" i="12" s="1"/>
  <c r="N15" i="12"/>
  <c r="N16" i="12" s="1"/>
  <c r="M23" i="12"/>
  <c r="M16" i="12"/>
  <c r="J171" i="12"/>
  <c r="O171" i="12"/>
  <c r="J156" i="12"/>
  <c r="O156" i="12"/>
  <c r="J139" i="12"/>
  <c r="O139" i="12"/>
  <c r="J130" i="12"/>
  <c r="O130" i="12"/>
  <c r="J110" i="12"/>
  <c r="O110" i="12"/>
  <c r="J96" i="12"/>
  <c r="O96" i="12"/>
  <c r="J93" i="12"/>
  <c r="O93" i="12"/>
  <c r="J65" i="12"/>
  <c r="O65" i="12"/>
  <c r="J52" i="12"/>
  <c r="O52" i="12"/>
  <c r="J37" i="12"/>
  <c r="O37" i="12"/>
  <c r="J127" i="12"/>
  <c r="O127" i="12"/>
  <c r="J23" i="12"/>
  <c r="O23" i="12"/>
  <c r="J16" i="12"/>
  <c r="O16" i="12"/>
  <c r="K170" i="12"/>
  <c r="K171" i="12" s="1"/>
  <c r="K155" i="12"/>
  <c r="K154" i="12"/>
  <c r="K153" i="12"/>
  <c r="K152" i="12"/>
  <c r="K144" i="12"/>
  <c r="K145" i="12" s="1"/>
  <c r="K138" i="12"/>
  <c r="K139" i="12" s="1"/>
  <c r="K129" i="12"/>
  <c r="K130" i="12" s="1"/>
  <c r="K120" i="12"/>
  <c r="K121" i="12" s="1"/>
  <c r="K116" i="12"/>
  <c r="K117" i="12" s="1"/>
  <c r="K109" i="12"/>
  <c r="K110" i="12" s="1"/>
  <c r="K105" i="12"/>
  <c r="K104" i="12"/>
  <c r="K107" i="12" s="1"/>
  <c r="K98" i="12"/>
  <c r="K102" i="12" s="1"/>
  <c r="K95" i="12"/>
  <c r="K96" i="12" s="1"/>
  <c r="K92" i="12"/>
  <c r="K93" i="12" s="1"/>
  <c r="K82" i="12"/>
  <c r="K86" i="12" s="1"/>
  <c r="K79" i="12"/>
  <c r="K77" i="12"/>
  <c r="K72" i="12"/>
  <c r="K75" i="12" s="1"/>
  <c r="K64" i="12"/>
  <c r="K57" i="12"/>
  <c r="K51" i="12"/>
  <c r="K42" i="12"/>
  <c r="K45" i="12" s="1"/>
  <c r="K36" i="12"/>
  <c r="K37" i="12" s="1"/>
  <c r="K126" i="12"/>
  <c r="K127" i="12" s="1"/>
  <c r="K23" i="12"/>
  <c r="K19" i="12"/>
  <c r="K20" i="12" s="1"/>
  <c r="K15" i="12"/>
  <c r="K16" i="12" s="1"/>
  <c r="L170" i="12"/>
  <c r="L155" i="12"/>
  <c r="L154" i="12"/>
  <c r="L153" i="12"/>
  <c r="L152" i="12"/>
  <c r="L144" i="12"/>
  <c r="L145" i="12" s="1"/>
  <c r="L138" i="12"/>
  <c r="L129" i="12"/>
  <c r="M130" i="12" s="1"/>
  <c r="L120" i="12"/>
  <c r="L121" i="12" s="1"/>
  <c r="L116" i="12"/>
  <c r="L117" i="12" s="1"/>
  <c r="L109" i="12"/>
  <c r="L110" i="12" s="1"/>
  <c r="L105" i="12"/>
  <c r="L104" i="12"/>
  <c r="L98" i="12"/>
  <c r="L102" i="12" s="1"/>
  <c r="L95" i="12"/>
  <c r="L92" i="12"/>
  <c r="L82" i="12"/>
  <c r="L86" i="12" s="1"/>
  <c r="L79" i="12"/>
  <c r="L77" i="12"/>
  <c r="L72" i="12"/>
  <c r="L75" i="12" s="1"/>
  <c r="L64" i="12"/>
  <c r="L57" i="12"/>
  <c r="L51" i="12"/>
  <c r="L42" i="12"/>
  <c r="L45" i="12" s="1"/>
  <c r="L36" i="12"/>
  <c r="L37" i="12" s="1"/>
  <c r="L126" i="12"/>
  <c r="L127" i="12" s="1"/>
  <c r="L23" i="12"/>
  <c r="L19" i="12"/>
  <c r="L20" i="12" s="1"/>
  <c r="L15" i="12"/>
  <c r="L16" i="12" s="1"/>
  <c r="I156" i="12"/>
  <c r="I65" i="12"/>
  <c r="I139" i="12"/>
  <c r="I110" i="12"/>
  <c r="I96" i="12"/>
  <c r="I93" i="12"/>
  <c r="I127" i="12"/>
  <c r="L551" i="17"/>
  <c r="L557" i="17"/>
  <c r="L560" i="17"/>
  <c r="J551" i="17"/>
  <c r="J557" i="17"/>
  <c r="J560" i="17"/>
  <c r="I551" i="17"/>
  <c r="J541" i="17"/>
  <c r="L541" i="17"/>
  <c r="H549" i="17"/>
  <c r="M549" i="17"/>
  <c r="I541" i="17"/>
  <c r="I487" i="17"/>
  <c r="N65" i="14" l="1"/>
  <c r="L63" i="14"/>
  <c r="O256" i="12"/>
  <c r="J256" i="12"/>
  <c r="K560" i="17"/>
  <c r="N560" i="17" s="1"/>
  <c r="L107" i="12"/>
  <c r="N107" i="12"/>
  <c r="N52" i="14"/>
  <c r="K52" i="14"/>
  <c r="K80" i="12"/>
  <c r="L80" i="12"/>
  <c r="N80" i="12"/>
  <c r="M138" i="12"/>
  <c r="P138" i="12" s="1"/>
  <c r="P139" i="12" s="1"/>
  <c r="L535" i="17"/>
  <c r="J535" i="17"/>
  <c r="I535" i="17"/>
  <c r="O53" i="17"/>
  <c r="N53" i="17"/>
  <c r="M120" i="12"/>
  <c r="M121" i="12" s="1"/>
  <c r="K65" i="12"/>
  <c r="K156" i="12"/>
  <c r="K256" i="12" s="1"/>
  <c r="K52" i="12"/>
  <c r="L65" i="12"/>
  <c r="M28" i="12"/>
  <c r="M31" i="12" s="1"/>
  <c r="M105" i="12"/>
  <c r="P105" i="12" s="1"/>
  <c r="Q105" i="12" s="1"/>
  <c r="M82" i="12"/>
  <c r="M86" i="12" s="1"/>
  <c r="N52" i="12"/>
  <c r="P92" i="12"/>
  <c r="P93" i="12" s="1"/>
  <c r="M155" i="12"/>
  <c r="P155" i="12" s="1"/>
  <c r="Q155" i="12" s="1"/>
  <c r="M95" i="12"/>
  <c r="M96" i="12" s="1"/>
  <c r="M98" i="12"/>
  <c r="M102" i="12" s="1"/>
  <c r="M126" i="12"/>
  <c r="M127" i="12" s="1"/>
  <c r="L156" i="12"/>
  <c r="N65" i="12"/>
  <c r="M49" i="14"/>
  <c r="P49" i="14" s="1"/>
  <c r="Q49" i="14" s="1"/>
  <c r="L33" i="14"/>
  <c r="L34" i="14" s="1"/>
  <c r="Q32" i="14"/>
  <c r="L48" i="14"/>
  <c r="M63" i="14"/>
  <c r="M54" i="14"/>
  <c r="M55" i="14" s="1"/>
  <c r="L55" i="14"/>
  <c r="M36" i="14"/>
  <c r="M37" i="14" s="1"/>
  <c r="L37" i="14"/>
  <c r="M42" i="14"/>
  <c r="P42" i="14" s="1"/>
  <c r="P43" i="14" s="1"/>
  <c r="K23" i="14"/>
  <c r="K43" i="14"/>
  <c r="L39" i="14"/>
  <c r="L40" i="14" s="1"/>
  <c r="K37" i="14"/>
  <c r="K55" i="14"/>
  <c r="N557" i="17"/>
  <c r="O557" i="17" s="1"/>
  <c r="K551" i="17"/>
  <c r="L43" i="14"/>
  <c r="P22" i="14"/>
  <c r="P23" i="14" s="1"/>
  <c r="P72" i="12"/>
  <c r="P75" i="12" s="1"/>
  <c r="M153" i="12"/>
  <c r="P153" i="12" s="1"/>
  <c r="Q153" i="12" s="1"/>
  <c r="M19" i="12"/>
  <c r="M20" i="12" s="1"/>
  <c r="M77" i="12"/>
  <c r="M104" i="12"/>
  <c r="M154" i="12"/>
  <c r="P154" i="12" s="1"/>
  <c r="Q154" i="12" s="1"/>
  <c r="M57" i="12"/>
  <c r="M152" i="12"/>
  <c r="P152" i="12" s="1"/>
  <c r="Q152" i="12" s="1"/>
  <c r="M79" i="12"/>
  <c r="M109" i="12"/>
  <c r="M110" i="12" s="1"/>
  <c r="M116" i="12"/>
  <c r="M117" i="12" s="1"/>
  <c r="M170" i="12"/>
  <c r="M171" i="12" s="1"/>
  <c r="L93" i="12"/>
  <c r="L130" i="12"/>
  <c r="M42" i="12"/>
  <c r="M45" i="12" s="1"/>
  <c r="L171" i="12"/>
  <c r="M36" i="12"/>
  <c r="M37" i="12" s="1"/>
  <c r="M65" i="12"/>
  <c r="N156" i="12"/>
  <c r="L96" i="12"/>
  <c r="L139" i="12"/>
  <c r="P144" i="12"/>
  <c r="P145" i="12" s="1"/>
  <c r="L52" i="12"/>
  <c r="N542" i="17"/>
  <c r="O542" i="17" s="1"/>
  <c r="K541" i="17"/>
  <c r="N541" i="17" s="1"/>
  <c r="O541" i="17" s="1"/>
  <c r="N518" i="17"/>
  <c r="O518" i="17" s="1"/>
  <c r="N489" i="17"/>
  <c r="O489" i="17" s="1"/>
  <c r="K487" i="17"/>
  <c r="N488" i="17"/>
  <c r="O488" i="17" s="1"/>
  <c r="P63" i="14" l="1"/>
  <c r="L256" i="12"/>
  <c r="N256" i="12"/>
  <c r="P104" i="12"/>
  <c r="P107" i="12" s="1"/>
  <c r="M107" i="12"/>
  <c r="P120" i="12"/>
  <c r="P121" i="12" s="1"/>
  <c r="M48" i="14"/>
  <c r="L52" i="14"/>
  <c r="M80" i="12"/>
  <c r="K535" i="17"/>
  <c r="P42" i="12"/>
  <c r="P45" i="12" s="1"/>
  <c r="P28" i="12"/>
  <c r="P31" i="12" s="1"/>
  <c r="Q156" i="12"/>
  <c r="Q138" i="12"/>
  <c r="Q139" i="12" s="1"/>
  <c r="P109" i="12"/>
  <c r="P110" i="12" s="1"/>
  <c r="P95" i="12"/>
  <c r="P96" i="12" s="1"/>
  <c r="M139" i="12"/>
  <c r="Q72" i="12"/>
  <c r="Q75" i="12" s="1"/>
  <c r="Q92" i="12"/>
  <c r="Q93" i="12" s="1"/>
  <c r="P126" i="12"/>
  <c r="P127" i="12" s="1"/>
  <c r="M93" i="12"/>
  <c r="O560" i="17"/>
  <c r="N487" i="17"/>
  <c r="M33" i="14"/>
  <c r="M34" i="14" s="1"/>
  <c r="P36" i="14"/>
  <c r="P37" i="14" s="1"/>
  <c r="P54" i="14"/>
  <c r="M43" i="14"/>
  <c r="M39" i="14"/>
  <c r="M40" i="14" s="1"/>
  <c r="N551" i="17"/>
  <c r="Q22" i="14"/>
  <c r="Q23" i="14" s="1"/>
  <c r="Q42" i="14"/>
  <c r="Q43" i="14" s="1"/>
  <c r="P156" i="12"/>
  <c r="Q104" i="12"/>
  <c r="Q107" i="12" s="1"/>
  <c r="M52" i="12"/>
  <c r="M256" i="12" s="1"/>
  <c r="M156" i="12"/>
  <c r="Q144" i="12"/>
  <c r="Q145" i="12" s="1"/>
  <c r="P98" i="12"/>
  <c r="P102" i="12" s="1"/>
  <c r="Q63" i="14" l="1"/>
  <c r="Q120" i="12"/>
  <c r="Q121" i="12" s="1"/>
  <c r="P48" i="14"/>
  <c r="M52" i="14"/>
  <c r="Q28" i="12"/>
  <c r="Q31" i="12" s="1"/>
  <c r="Q42" i="12"/>
  <c r="Q45" i="12" s="1"/>
  <c r="O487" i="17"/>
  <c r="O535" i="17" s="1"/>
  <c r="N535" i="17"/>
  <c r="Q95" i="12"/>
  <c r="Q96" i="12" s="1"/>
  <c r="Q109" i="12"/>
  <c r="Q110" i="12" s="1"/>
  <c r="Q126" i="12"/>
  <c r="Q127" i="12" s="1"/>
  <c r="Q36" i="14"/>
  <c r="Q37" i="14" s="1"/>
  <c r="P33" i="14"/>
  <c r="P34" i="14" s="1"/>
  <c r="P55" i="14"/>
  <c r="Q54" i="14"/>
  <c r="Q55" i="14" s="1"/>
  <c r="P39" i="14"/>
  <c r="P40" i="14" s="1"/>
  <c r="O551" i="17"/>
  <c r="Q98" i="12"/>
  <c r="Q102" i="12" s="1"/>
  <c r="P52" i="14" l="1"/>
  <c r="Q48" i="14"/>
  <c r="Q52" i="14" s="1"/>
  <c r="Q33" i="14"/>
  <c r="Q34" i="14" s="1"/>
  <c r="Q39" i="14"/>
  <c r="Q40" i="14" s="1"/>
  <c r="M482" i="17"/>
  <c r="K482" i="17"/>
  <c r="H482" i="17"/>
  <c r="G482" i="17"/>
  <c r="L481" i="17"/>
  <c r="L482" i="17" s="1"/>
  <c r="J481" i="17"/>
  <c r="J482" i="17" s="1"/>
  <c r="I481" i="17"/>
  <c r="I482" i="17" s="1"/>
  <c r="J456" i="17"/>
  <c r="L456" i="17"/>
  <c r="I456" i="17"/>
  <c r="L403" i="17"/>
  <c r="L404" i="17"/>
  <c r="L405" i="17"/>
  <c r="L406" i="17"/>
  <c r="I403" i="17"/>
  <c r="J403" i="17"/>
  <c r="J404" i="17"/>
  <c r="K404" i="17" s="1"/>
  <c r="J405" i="17"/>
  <c r="K405" i="17" s="1"/>
  <c r="J406" i="17"/>
  <c r="H401" i="17"/>
  <c r="K401" i="17"/>
  <c r="M401" i="17"/>
  <c r="G401" i="17"/>
  <c r="L400" i="17"/>
  <c r="L401" i="17" s="1"/>
  <c r="J400" i="17"/>
  <c r="I400" i="17"/>
  <c r="I401" i="17" s="1"/>
  <c r="J373" i="17"/>
  <c r="K373" i="17" s="1"/>
  <c r="J370" i="17"/>
  <c r="K370" i="17" s="1"/>
  <c r="I363" i="17"/>
  <c r="J363" i="17"/>
  <c r="K363" i="17" s="1"/>
  <c r="L349" i="17"/>
  <c r="J349" i="17"/>
  <c r="I349" i="17"/>
  <c r="N328" i="17"/>
  <c r="O328" i="17" s="1"/>
  <c r="L330" i="17"/>
  <c r="J330" i="17"/>
  <c r="I330" i="17"/>
  <c r="J315" i="17"/>
  <c r="L299" i="17"/>
  <c r="L301" i="17" s="1"/>
  <c r="J299" i="17"/>
  <c r="I301" i="17"/>
  <c r="H275" i="17"/>
  <c r="M275" i="17"/>
  <c r="G275" i="17"/>
  <c r="I272" i="17"/>
  <c r="J272" i="17"/>
  <c r="L272" i="17"/>
  <c r="I260" i="17"/>
  <c r="J259" i="17"/>
  <c r="J260" i="17" s="1"/>
  <c r="L259" i="17"/>
  <c r="L260" i="17" s="1"/>
  <c r="N254" i="17"/>
  <c r="O254" i="17" s="1"/>
  <c r="L248" i="17"/>
  <c r="L249" i="17" s="1"/>
  <c r="H249" i="17"/>
  <c r="M249" i="17"/>
  <c r="G249" i="17"/>
  <c r="J248" i="17"/>
  <c r="J244" i="17"/>
  <c r="L244" i="17"/>
  <c r="L240" i="17"/>
  <c r="J240" i="17"/>
  <c r="L243" i="17"/>
  <c r="J243" i="17"/>
  <c r="I220" i="17"/>
  <c r="I233" i="17" s="1"/>
  <c r="J220" i="17"/>
  <c r="J233" i="17" s="1"/>
  <c r="L220" i="17"/>
  <c r="L233" i="17" s="1"/>
  <c r="L214" i="17"/>
  <c r="J214" i="17"/>
  <c r="I171" i="17"/>
  <c r="J171" i="17"/>
  <c r="L171" i="17"/>
  <c r="L172" i="17"/>
  <c r="L157" i="17"/>
  <c r="L158" i="17"/>
  <c r="J157" i="17"/>
  <c r="J158" i="17"/>
  <c r="I157" i="17"/>
  <c r="I68" i="17"/>
  <c r="I152" i="17" s="1"/>
  <c r="J301" i="17" l="1"/>
  <c r="K299" i="17"/>
  <c r="K301" i="17" s="1"/>
  <c r="K403" i="17"/>
  <c r="J454" i="17"/>
  <c r="N405" i="17"/>
  <c r="O405" i="17" s="1"/>
  <c r="I454" i="17"/>
  <c r="L454" i="17"/>
  <c r="J198" i="17"/>
  <c r="L198" i="17"/>
  <c r="I198" i="17"/>
  <c r="I379" i="17"/>
  <c r="L379" i="17"/>
  <c r="J379" i="17"/>
  <c r="I479" i="17"/>
  <c r="L479" i="17"/>
  <c r="J479" i="17"/>
  <c r="L245" i="17"/>
  <c r="J245" i="17"/>
  <c r="I245" i="17"/>
  <c r="J215" i="17"/>
  <c r="I215" i="17"/>
  <c r="L215" i="17"/>
  <c r="J166" i="17"/>
  <c r="I166" i="17"/>
  <c r="L166" i="17"/>
  <c r="K456" i="17"/>
  <c r="N481" i="17"/>
  <c r="N404" i="17"/>
  <c r="O404" i="17" s="1"/>
  <c r="N406" i="17"/>
  <c r="N400" i="17"/>
  <c r="O400" i="17" s="1"/>
  <c r="O401" i="17" s="1"/>
  <c r="J401" i="17"/>
  <c r="N373" i="17"/>
  <c r="O373" i="17" s="1"/>
  <c r="N370" i="17"/>
  <c r="O370" i="17" s="1"/>
  <c r="K349" i="17"/>
  <c r="K330" i="17"/>
  <c r="N315" i="17"/>
  <c r="O315" i="17" s="1"/>
  <c r="K272" i="17"/>
  <c r="N272" i="17" s="1"/>
  <c r="O272" i="17" s="1"/>
  <c r="K248" i="17"/>
  <c r="K249" i="17" s="1"/>
  <c r="K260" i="17"/>
  <c r="N244" i="17"/>
  <c r="O244" i="17" s="1"/>
  <c r="N240" i="17"/>
  <c r="K243" i="17"/>
  <c r="K220" i="17"/>
  <c r="K233" i="17" s="1"/>
  <c r="K214" i="17"/>
  <c r="K158" i="17"/>
  <c r="N158" i="17" s="1"/>
  <c r="O158" i="17" s="1"/>
  <c r="K171" i="17"/>
  <c r="K172" i="17"/>
  <c r="N172" i="17" s="1"/>
  <c r="O172" i="17" s="1"/>
  <c r="K157" i="17"/>
  <c r="K72" i="17"/>
  <c r="N72" i="17" s="1"/>
  <c r="O72" i="17" s="1"/>
  <c r="K70" i="17"/>
  <c r="N70" i="17" s="1"/>
  <c r="O70" i="17" s="1"/>
  <c r="K71" i="17"/>
  <c r="N71" i="17" s="1"/>
  <c r="O71" i="17" s="1"/>
  <c r="K69" i="17"/>
  <c r="N69" i="17" s="1"/>
  <c r="O69" i="17" s="1"/>
  <c r="K68" i="17"/>
  <c r="K152" i="17" l="1"/>
  <c r="K454" i="17"/>
  <c r="K198" i="17"/>
  <c r="N363" i="17"/>
  <c r="N379" i="17" s="1"/>
  <c r="K379" i="17"/>
  <c r="N403" i="17"/>
  <c r="N454" i="17" s="1"/>
  <c r="N456" i="17"/>
  <c r="N479" i="17" s="1"/>
  <c r="K479" i="17"/>
  <c r="N259" i="17"/>
  <c r="N243" i="17"/>
  <c r="O243" i="17" s="1"/>
  <c r="K245" i="17"/>
  <c r="N220" i="17"/>
  <c r="N233" i="17" s="1"/>
  <c r="K215" i="17"/>
  <c r="K166" i="17"/>
  <c r="N482" i="17"/>
  <c r="O481" i="17"/>
  <c r="O482" i="17" s="1"/>
  <c r="O406" i="17"/>
  <c r="N401" i="17"/>
  <c r="N349" i="17"/>
  <c r="N327" i="17"/>
  <c r="N299" i="17"/>
  <c r="N301" i="17" s="1"/>
  <c r="N248" i="17"/>
  <c r="O248" i="17" s="1"/>
  <c r="O240" i="17"/>
  <c r="N214" i="17"/>
  <c r="N171" i="17"/>
  <c r="N198" i="17" s="1"/>
  <c r="N157" i="17"/>
  <c r="N68" i="17"/>
  <c r="N152" i="17" s="1"/>
  <c r="O259" i="17" l="1"/>
  <c r="O260" i="17" s="1"/>
  <c r="N260" i="17"/>
  <c r="O363" i="17"/>
  <c r="O379" i="17" s="1"/>
  <c r="O349" i="17"/>
  <c r="O327" i="17"/>
  <c r="O330" i="17" s="1"/>
  <c r="N330" i="17"/>
  <c r="O403" i="17"/>
  <c r="O454" i="17" s="1"/>
  <c r="O456" i="17"/>
  <c r="O479" i="17" s="1"/>
  <c r="O245" i="17"/>
  <c r="N245" i="17"/>
  <c r="O220" i="17"/>
  <c r="O233" i="17" s="1"/>
  <c r="O214" i="17"/>
  <c r="O215" i="17" s="1"/>
  <c r="N215" i="17"/>
  <c r="O171" i="17"/>
  <c r="O198" i="17" s="1"/>
  <c r="N166" i="17"/>
  <c r="O68" i="17"/>
  <c r="O152" i="17" s="1"/>
  <c r="O299" i="17"/>
  <c r="O301" i="17" s="1"/>
  <c r="O157" i="17"/>
  <c r="O166" i="17" l="1"/>
  <c r="H36" i="17" l="1"/>
  <c r="M36" i="17"/>
  <c r="L31" i="17"/>
  <c r="L34" i="17"/>
  <c r="J31" i="17"/>
  <c r="J34" i="17"/>
  <c r="I31" i="17"/>
  <c r="H22" i="17"/>
  <c r="M22" i="17"/>
  <c r="G22" i="17"/>
  <c r="L21" i="17"/>
  <c r="J21" i="17"/>
  <c r="I21" i="17"/>
  <c r="L13" i="17"/>
  <c r="J13" i="17"/>
  <c r="G15" i="17"/>
  <c r="H15" i="17"/>
  <c r="M15" i="17"/>
  <c r="K34" i="17" l="1"/>
  <c r="K36" i="17" s="1"/>
  <c r="N31" i="17"/>
  <c r="O31" i="17" s="1"/>
  <c r="K21" i="17"/>
  <c r="N21" i="17" s="1"/>
  <c r="O21" i="17" s="1"/>
  <c r="K13" i="17"/>
  <c r="N13" i="17" s="1"/>
  <c r="O13" i="17" s="1"/>
  <c r="H539" i="17"/>
  <c r="M539" i="17"/>
  <c r="H255" i="17"/>
  <c r="M255" i="17"/>
  <c r="N34" i="17" l="1"/>
  <c r="O34" i="17" s="1"/>
  <c r="L308" i="17" l="1"/>
  <c r="L311" i="17" s="1"/>
  <c r="J308" i="17"/>
  <c r="I311" i="17"/>
  <c r="J311" i="17" l="1"/>
  <c r="K308" i="17"/>
  <c r="K311" i="17" s="1"/>
  <c r="N308" i="17" l="1"/>
  <c r="N311" i="17" s="1"/>
  <c r="O308" i="17" l="1"/>
  <c r="O311" i="17" s="1"/>
  <c r="I171" i="12"/>
  <c r="P170" i="12"/>
  <c r="P171" i="12" s="1"/>
  <c r="Q170" i="12" l="1"/>
  <c r="Q171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30" i="12" l="1"/>
  <c r="P129" i="12"/>
  <c r="P130" i="12" s="1"/>
  <c r="Q129" i="12" l="1"/>
  <c r="Q130" i="12" s="1"/>
  <c r="L35" i="17" l="1"/>
  <c r="J35" i="17"/>
  <c r="N35" i="17" l="1"/>
  <c r="I61" i="14"/>
  <c r="K60" i="14"/>
  <c r="L60" i="14" l="1"/>
  <c r="K61" i="14"/>
  <c r="O35" i="17"/>
  <c r="M60" i="14" l="1"/>
  <c r="M61" i="14" s="1"/>
  <c r="L61" i="14"/>
  <c r="P60" i="14" l="1"/>
  <c r="P61" i="14" l="1"/>
  <c r="Q60" i="14"/>
  <c r="Q61" i="14" s="1"/>
  <c r="P77" i="12"/>
  <c r="Q77" i="12" l="1"/>
  <c r="G539" i="17"/>
  <c r="H356" i="17"/>
  <c r="M356" i="17"/>
  <c r="G356" i="17"/>
  <c r="H320" i="17"/>
  <c r="M320" i="17"/>
  <c r="G320" i="17"/>
  <c r="I265" i="17"/>
  <c r="L36" i="17"/>
  <c r="I36" i="17"/>
  <c r="M562" i="17" l="1"/>
  <c r="M576" i="17" s="1"/>
  <c r="H562" i="17"/>
  <c r="H575" i="17" l="1"/>
  <c r="H576" i="17" s="1"/>
  <c r="L561" i="17"/>
  <c r="J561" i="17"/>
  <c r="I561" i="17"/>
  <c r="K561" i="17" l="1"/>
  <c r="L538" i="17" l="1"/>
  <c r="J538" i="17"/>
  <c r="K538" i="17" s="1"/>
  <c r="K539" i="17" s="1"/>
  <c r="I538" i="17"/>
  <c r="L537" i="17"/>
  <c r="J537" i="17"/>
  <c r="I537" i="17"/>
  <c r="O561" i="17" l="1"/>
  <c r="N561" i="17"/>
  <c r="L539" i="17"/>
  <c r="J539" i="17"/>
  <c r="N538" i="17"/>
  <c r="O538" i="17" s="1"/>
  <c r="I539" i="17"/>
  <c r="N537" i="17"/>
  <c r="N539" i="17" l="1"/>
  <c r="O537" i="17"/>
  <c r="O539" i="17" s="1"/>
  <c r="L355" i="17"/>
  <c r="L356" i="17" s="1"/>
  <c r="J355" i="17"/>
  <c r="J356" i="17" s="1"/>
  <c r="I355" i="17"/>
  <c r="I356" i="17" s="1"/>
  <c r="I338" i="17" l="1"/>
  <c r="L319" i="17"/>
  <c r="L320" i="17" s="1"/>
  <c r="J319" i="17"/>
  <c r="I319" i="17"/>
  <c r="I320" i="17" s="1"/>
  <c r="J268" i="17"/>
  <c r="N336" i="17" l="1"/>
  <c r="N337" i="17"/>
  <c r="J338" i="17"/>
  <c r="L338" i="17"/>
  <c r="J320" i="17"/>
  <c r="K319" i="17"/>
  <c r="K320" i="17" s="1"/>
  <c r="N268" i="17"/>
  <c r="N319" i="17" l="1"/>
  <c r="N320" i="17" s="1"/>
  <c r="O268" i="17"/>
  <c r="O319" i="17" l="1"/>
  <c r="O320" i="17" s="1"/>
  <c r="L61" i="17" l="1"/>
  <c r="J61" i="17"/>
  <c r="I61" i="17"/>
  <c r="I23" i="12"/>
  <c r="Q66" i="12"/>
  <c r="P66" i="12"/>
  <c r="P79" i="12"/>
  <c r="P80" i="12" s="1"/>
  <c r="Q76" i="12"/>
  <c r="P76" i="12"/>
  <c r="Q79" i="12" l="1"/>
  <c r="Q80" i="12" s="1"/>
  <c r="P57" i="12" l="1"/>
  <c r="P51" i="12"/>
  <c r="P64" i="12"/>
  <c r="P65" i="12" s="1"/>
  <c r="Q51" i="12" l="1"/>
  <c r="Q57" i="12"/>
  <c r="Q64" i="12"/>
  <c r="Q65" i="12" s="1"/>
  <c r="H101" i="11" l="1"/>
  <c r="J101" i="11"/>
  <c r="K101" i="11"/>
  <c r="L101" i="11"/>
  <c r="M101" i="11"/>
  <c r="G101" i="11"/>
  <c r="K64" i="14"/>
  <c r="K65" i="14" s="1"/>
  <c r="I39" i="11" l="1"/>
  <c r="N39" i="11"/>
  <c r="L64" i="14"/>
  <c r="L65" i="14" s="1"/>
  <c r="O39" i="11" l="1"/>
  <c r="M64" i="14"/>
  <c r="M65" i="14" s="1"/>
  <c r="N101" i="11"/>
  <c r="I101" i="11"/>
  <c r="P64" i="14" l="1"/>
  <c r="P65" i="14" s="1"/>
  <c r="O101" i="11"/>
  <c r="P82" i="12"/>
  <c r="P86" i="12" s="1"/>
  <c r="P116" i="12"/>
  <c r="P117" i="12" s="1"/>
  <c r="I52" i="12"/>
  <c r="I256" i="12" s="1"/>
  <c r="P52" i="12"/>
  <c r="P36" i="12"/>
  <c r="P37" i="12" s="1"/>
  <c r="I37" i="12"/>
  <c r="P22" i="12"/>
  <c r="P23" i="12" s="1"/>
  <c r="P19" i="12"/>
  <c r="P20" i="12" s="1"/>
  <c r="P256" i="12" l="1"/>
  <c r="Q64" i="14"/>
  <c r="Q65" i="14" s="1"/>
  <c r="Q82" i="12"/>
  <c r="Q86" i="12" s="1"/>
  <c r="Q116" i="12"/>
  <c r="Q117" i="12" s="1"/>
  <c r="Q19" i="12"/>
  <c r="Q20" i="12" s="1"/>
  <c r="Q36" i="12"/>
  <c r="Q37" i="12" s="1"/>
  <c r="Q22" i="12"/>
  <c r="Q23" i="12" s="1"/>
  <c r="Q52" i="12"/>
  <c r="Q256" i="12" l="1"/>
  <c r="G255" i="17"/>
  <c r="G562" i="17" s="1"/>
  <c r="G576" i="17" s="1"/>
  <c r="L352" i="17" l="1"/>
  <c r="L353" i="17" s="1"/>
  <c r="J352" i="17"/>
  <c r="J353" i="17" s="1"/>
  <c r="I353" i="17"/>
  <c r="L317" i="17"/>
  <c r="J313" i="17"/>
  <c r="J317" i="17" s="1"/>
  <c r="I313" i="17"/>
  <c r="I317" i="17" s="1"/>
  <c r="L292" i="17"/>
  <c r="J292" i="17"/>
  <c r="I292" i="17"/>
  <c r="L275" i="17"/>
  <c r="J275" i="17"/>
  <c r="I275" i="17"/>
  <c r="J269" i="17"/>
  <c r="J270" i="17" s="1"/>
  <c r="I270" i="17"/>
  <c r="L265" i="17"/>
  <c r="J265" i="17"/>
  <c r="J247" i="17"/>
  <c r="J249" i="17" s="1"/>
  <c r="I247" i="17"/>
  <c r="I249" i="17" s="1"/>
  <c r="L40" i="17"/>
  <c r="L43" i="17" s="1"/>
  <c r="J40" i="17"/>
  <c r="I40" i="17"/>
  <c r="I43" i="17" s="1"/>
  <c r="J36" i="17"/>
  <c r="L20" i="17"/>
  <c r="L22" i="17" s="1"/>
  <c r="J20" i="17"/>
  <c r="J22" i="17" s="1"/>
  <c r="I20" i="17"/>
  <c r="I22" i="17" s="1"/>
  <c r="L14" i="17"/>
  <c r="J14" i="17"/>
  <c r="J12" i="17"/>
  <c r="I12" i="17"/>
  <c r="J43" i="17" l="1"/>
  <c r="K40" i="17"/>
  <c r="J549" i="17"/>
  <c r="L549" i="17"/>
  <c r="L562" i="17" s="1"/>
  <c r="L576" i="17" s="1"/>
  <c r="I549" i="17"/>
  <c r="J15" i="17"/>
  <c r="I15" i="17"/>
  <c r="L15" i="17"/>
  <c r="I255" i="17"/>
  <c r="N269" i="17"/>
  <c r="J255" i="17"/>
  <c r="N36" i="17"/>
  <c r="L255" i="17"/>
  <c r="N12" i="17"/>
  <c r="N247" i="17"/>
  <c r="N249" i="17" s="1"/>
  <c r="I562" i="17" l="1"/>
  <c r="I576" i="17" s="1"/>
  <c r="J562" i="17"/>
  <c r="J576" i="17" s="1"/>
  <c r="N270" i="17"/>
  <c r="O12" i="17"/>
  <c r="O269" i="17"/>
  <c r="O36" i="17"/>
  <c r="O247" i="17"/>
  <c r="O249" i="17" s="1"/>
  <c r="O270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1" i="17"/>
  <c r="K20" i="17"/>
  <c r="K22" i="17" s="1"/>
  <c r="K14" i="17"/>
  <c r="K275" i="17"/>
  <c r="K265" i="17"/>
  <c r="K43" i="17"/>
  <c r="H9" i="19"/>
  <c r="J8" i="19" s="1"/>
  <c r="H8" i="19"/>
  <c r="I8" i="19" s="1"/>
  <c r="L11" i="19" s="1"/>
  <c r="F10" i="19"/>
  <c r="K292" i="17" l="1"/>
  <c r="K549" i="17"/>
  <c r="N14" i="17"/>
  <c r="O14" i="17" s="1"/>
  <c r="K15" i="17"/>
  <c r="N40" i="17"/>
  <c r="N43" i="17" s="1"/>
  <c r="N20" i="17"/>
  <c r="N22" i="17" s="1"/>
  <c r="K255" i="17"/>
  <c r="K352" i="17"/>
  <c r="K353" i="17" s="1"/>
  <c r="K313" i="17"/>
  <c r="K317" i="17" s="1"/>
  <c r="N355" i="17"/>
  <c r="K356" i="17"/>
  <c r="N265" i="17"/>
  <c r="N275" i="17"/>
  <c r="N61" i="17"/>
  <c r="K338" i="17" l="1"/>
  <c r="K562" i="17" s="1"/>
  <c r="K576" i="17" s="1"/>
  <c r="N352" i="17"/>
  <c r="N353" i="17" s="1"/>
  <c r="O292" i="17"/>
  <c r="N292" i="17"/>
  <c r="O549" i="17"/>
  <c r="N549" i="17"/>
  <c r="N313" i="17"/>
  <c r="N317" i="17" s="1"/>
  <c r="O15" i="17"/>
  <c r="N15" i="17"/>
  <c r="O20" i="17"/>
  <c r="O22" i="17" s="1"/>
  <c r="O40" i="17"/>
  <c r="O43" i="17" s="1"/>
  <c r="O255" i="17"/>
  <c r="N255" i="17"/>
  <c r="O337" i="17"/>
  <c r="O355" i="17"/>
  <c r="O356" i="17" s="1"/>
  <c r="N356" i="17"/>
  <c r="O265" i="17"/>
  <c r="O61" i="17"/>
  <c r="O275" i="17"/>
  <c r="N338" i="17" l="1"/>
  <c r="N562" i="17" s="1"/>
  <c r="N576" i="17" s="1"/>
  <c r="O352" i="17"/>
  <c r="O353" i="17" s="1"/>
  <c r="O313" i="17"/>
  <c r="O317" i="17" s="1"/>
  <c r="O336" i="17"/>
  <c r="O338" i="17" s="1"/>
  <c r="O562" i="17" s="1"/>
  <c r="O576" i="17" s="1"/>
</calcChain>
</file>

<file path=xl/sharedStrings.xml><?xml version="1.0" encoding="utf-8"?>
<sst xmlns="http://schemas.openxmlformats.org/spreadsheetml/2006/main" count="3963" uniqueCount="1068">
  <si>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</si>
  <si>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</si>
  <si>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</si>
  <si>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</si>
  <si>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</si>
  <si>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</si>
  <si>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</si>
  <si>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</si>
  <si>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</si>
  <si>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</si>
  <si>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</si>
  <si>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</si>
  <si>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</si>
  <si>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</si>
  <si>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</si>
  <si>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</si>
  <si>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</si>
  <si>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</si>
  <si>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</si>
  <si>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</si>
  <si>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</si>
  <si>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</si>
  <si>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</si>
  <si>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</si>
  <si>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</si>
  <si>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</si>
  <si>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</si>
  <si>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</si>
  <si>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</si>
  <si>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</si>
  <si>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</si>
  <si>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</si>
  <si>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</si>
  <si>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</si>
  <si>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</si>
  <si>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</si>
  <si>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</si>
  <si>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</si>
  <si>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</si>
  <si>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</si>
  <si>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</si>
  <si>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</si>
  <si>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</si>
  <si>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</si>
  <si>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</si>
  <si>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</si>
  <si>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</si>
  <si>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</si>
  <si>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</si>
  <si>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</si>
  <si>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</si>
  <si>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</si>
  <si>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</si>
  <si>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</si>
  <si>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</si>
  <si>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</si>
  <si>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</si>
  <si>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</si>
  <si>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</si>
  <si>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</si>
  <si>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</si>
  <si>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</si>
  <si>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</si>
  <si>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</si>
  <si>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</si>
  <si>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</si>
  <si>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</si>
  <si>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</si>
  <si>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</si>
  <si>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</si>
  <si>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</si>
  <si>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</si>
  <si>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</si>
  <si>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</si>
  <si>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</si>
  <si>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</si>
  <si>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</si>
  <si>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</si>
  <si>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</si>
  <si>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</si>
  <si>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</si>
  <si>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</si>
  <si>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</si>
  <si>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</si>
  <si>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</si>
  <si>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</si>
  <si>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</si>
  <si>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</si>
  <si>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</si>
  <si>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</si>
  <si>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</si>
  <si>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</si>
  <si>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</si>
  <si>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</si>
  <si>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</si>
  <si>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</si>
  <si>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</si>
  <si>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</si>
  <si>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</si>
  <si>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</si>
  <si>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</si>
  <si>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</si>
  <si>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</si>
  <si>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</si>
  <si>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</si>
  <si>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</si>
  <si>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</si>
  <si>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</si>
  <si>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</si>
  <si>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</si>
  <si>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</si>
  <si>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</si>
  <si>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</si>
  <si>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</si>
  <si>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</si>
  <si>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</si>
  <si>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</si>
  <si>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</si>
  <si>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</si>
  <si>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</si>
  <si>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</si>
  <si>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</si>
  <si>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</si>
  <si>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</si>
  <si>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</si>
  <si>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</si>
  <si>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</si>
  <si>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</si>
  <si>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</si>
  <si>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</si>
  <si>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</si>
  <si>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</si>
  <si>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</si>
  <si>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</si>
  <si>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</si>
  <si>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</si>
  <si>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</si>
  <si>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</si>
  <si>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</si>
  <si>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</si>
  <si>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</si>
  <si>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</si>
  <si>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</si>
  <si>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</si>
  <si>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</si>
  <si>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</si>
  <si>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</si>
  <si>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</si>
  <si>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</si>
  <si>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</si>
  <si>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</si>
  <si>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</si>
  <si>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</si>
  <si>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</si>
  <si>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</si>
  <si>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</si>
  <si>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</si>
  <si>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</si>
  <si>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</si>
  <si>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</si>
  <si>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</si>
  <si>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</si>
  <si>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</si>
  <si>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</si>
  <si>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</si>
  <si>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</si>
  <si>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</si>
  <si>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</si>
  <si>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</si>
  <si>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</si>
  <si>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</si>
  <si>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</si>
  <si>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</si>
  <si>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</si>
  <si>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</si>
  <si>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</si>
  <si>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</si>
  <si>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</si>
  <si>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</si>
  <si>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</si>
  <si>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</si>
  <si>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</si>
  <si>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</si>
  <si>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</si>
  <si>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</si>
  <si>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</si>
  <si>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</si>
  <si>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</si>
  <si>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</si>
  <si>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</si>
  <si>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</si>
  <si>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</si>
  <si>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</si>
  <si>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</si>
  <si>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</si>
  <si>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</si>
  <si>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</si>
  <si>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</si>
  <si>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</si>
  <si>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</si>
  <si>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</si>
  <si>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</si>
  <si>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</si>
  <si>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</si>
  <si>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</si>
  <si>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</si>
  <si>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</si>
  <si>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</si>
  <si>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</si>
  <si>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</si>
  <si>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</si>
  <si>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</si>
  <si>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</si>
  <si>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</si>
  <si>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</si>
  <si>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</si>
  <si>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</si>
  <si>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</si>
  <si>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</si>
  <si>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</si>
  <si>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</si>
  <si>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</si>
  <si>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</si>
  <si>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</si>
  <si>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</si>
  <si>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</si>
  <si>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</si>
  <si>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</si>
  <si>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</si>
  <si>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</si>
  <si>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</si>
  <si>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</si>
  <si>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</si>
  <si>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</si>
  <si>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</si>
  <si>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</si>
  <si>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</si>
  <si>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</si>
  <si>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</si>
  <si>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</si>
  <si>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</si>
  <si>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</si>
  <si>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</si>
  <si>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</si>
  <si>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</si>
  <si>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</si>
  <si>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</si>
  <si>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</si>
  <si>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</si>
  <si>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</si>
  <si>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</si>
  <si>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</si>
  <si>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</si>
  <si>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</si>
  <si>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</si>
  <si>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</si>
  <si>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</si>
  <si>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</si>
  <si>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</si>
  <si>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</si>
  <si>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</si>
  <si>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</si>
  <si>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</si>
  <si>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</si>
  <si>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</si>
  <si>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</si>
  <si>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</si>
  <si>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</si>
  <si>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</si>
  <si>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</si>
  <si>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</si>
  <si>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</si>
  <si>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GARY JOSE MORILLO RIVAS</t>
  </si>
  <si>
    <t>GERARDO LOPEZ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</si>
  <si>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</si>
  <si>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</si>
  <si>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</si>
  <si>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</si>
  <si>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</si>
  <si>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</si>
  <si>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</si>
  <si>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ANA MATILDE DEL C. DE JESUS MERA NUÑEZ</t>
  </si>
  <si>
    <t>ADELINE PAGAN</t>
  </si>
  <si>
    <t>GISELL PAOLA ROSARIO MARTINEZ DE POLLI</t>
  </si>
  <si>
    <t>INGRID EDITH AGRAMONTE GOMEZ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</si>
  <si>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</si>
  <si>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</si>
  <si>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</si>
  <si>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</si>
  <si>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</si>
  <si>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</si>
  <si>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</si>
  <si>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</si>
  <si>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</si>
  <si>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</si>
  <si>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</si>
  <si>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</si>
  <si>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</si>
  <si>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</si>
  <si>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</si>
  <si>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</si>
  <si>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</si>
  <si>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</si>
  <si>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</si>
  <si>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</si>
  <si>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</si>
  <si>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</si>
  <si>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</si>
  <si>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</si>
  <si>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</si>
  <si>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</si>
  <si>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</si>
  <si>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</si>
  <si>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</si>
  <si>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</si>
  <si>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</si>
  <si>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</si>
  <si>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</si>
  <si>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</si>
  <si>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</si>
  <si>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</si>
  <si>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INDHIRA PAMELA PLASENCIO AGUASVIVAS</t>
  </si>
  <si>
    <t>JOAQUIN ANTONIO SUVERVI HERNANDEZ FRICA</t>
  </si>
  <si>
    <t>JORDANY SANCHEZ JIMENEZ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</si>
  <si>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</si>
  <si>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</si>
  <si>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</si>
  <si>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</si>
  <si>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</si>
  <si>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</si>
  <si>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</si>
  <si>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</si>
  <si>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</si>
  <si>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</si>
  <si>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</si>
  <si>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</si>
  <si>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</si>
  <si>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</si>
  <si>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</si>
  <si>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</si>
  <si>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</si>
  <si>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</si>
  <si>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</si>
  <si>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</si>
  <si>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</si>
  <si>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</si>
  <si>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</si>
  <si>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</si>
  <si>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</si>
  <si>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</si>
  <si>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</si>
  <si>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</si>
  <si>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</si>
  <si>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</si>
  <si>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</si>
  <si>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</si>
  <si>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</si>
  <si>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</si>
  <si>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</si>
  <si>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</si>
  <si>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</si>
  <si>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</si>
  <si>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</si>
  <si>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</si>
  <si>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</si>
  <si>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</si>
  <si>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</si>
  <si>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</si>
  <si>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</si>
  <si>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</si>
  <si>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</si>
  <si>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</si>
  <si>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</si>
  <si>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</si>
  <si>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</si>
  <si>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</si>
  <si>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</si>
  <si>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</si>
  <si>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</si>
  <si>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</si>
  <si>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</si>
  <si>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</si>
  <si>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</si>
  <si>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</si>
  <si>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SUGEY MAYELIN PEREZ RAMIREZ</t>
  </si>
  <si>
    <t>JUANA PEREZ NOVAS</t>
  </si>
  <si>
    <t>DIOGENES RAFAEL BURGOS ARIAS</t>
  </si>
  <si>
    <t>SUSY JAMEIRI FRANCISCO PASCUAL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</si>
  <si>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</si>
  <si>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</si>
  <si>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</si>
  <si>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</si>
  <si>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</si>
  <si>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</si>
  <si>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</si>
  <si>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</si>
  <si>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</si>
  <si>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</si>
  <si>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</si>
  <si>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</si>
  <si>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</si>
  <si>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</si>
  <si>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</si>
  <si>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</si>
  <si>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</si>
  <si>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</si>
  <si>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</si>
  <si>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</si>
  <si>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</si>
  <si>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</si>
  <si>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</si>
  <si>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</si>
  <si>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</si>
  <si>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</si>
  <si>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</si>
  <si>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</si>
  <si>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</si>
  <si>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</si>
  <si>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</si>
  <si>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</si>
  <si>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</si>
  <si>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</si>
  <si>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</si>
  <si>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</si>
  <si>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</si>
  <si>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</si>
  <si>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</si>
  <si>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</si>
  <si>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</si>
  <si>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</si>
  <si>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</si>
  <si>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</si>
  <si>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</si>
  <si>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</si>
  <si>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</si>
  <si>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</si>
  <si>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</si>
  <si>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</si>
  <si>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</si>
  <si>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</si>
  <si>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</si>
  <si>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</si>
  <si>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</si>
  <si>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</si>
  <si>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</si>
  <si>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</si>
  <si>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</si>
  <si>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</si>
  <si>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</si>
  <si>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</si>
  <si>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</si>
  <si>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</si>
  <si>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</si>
  <si>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</si>
  <si>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</si>
  <si>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</si>
  <si>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</si>
  <si>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</si>
  <si>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</si>
  <si>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</si>
  <si>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</si>
  <si>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</si>
  <si>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</si>
  <si>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</si>
  <si>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</si>
  <si>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</si>
  <si>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</si>
  <si>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</si>
  <si>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</si>
  <si>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</si>
  <si>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</si>
  <si>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</si>
  <si>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</si>
  <si>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</si>
  <si>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</si>
  <si>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</si>
  <si>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</si>
  <si>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</si>
  <si>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</si>
  <si>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</si>
  <si>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</si>
  <si>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</si>
  <si>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</si>
  <si>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</si>
  <si>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</si>
  <si>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</si>
  <si>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</si>
  <si>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</si>
  <si>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</si>
  <si>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</si>
  <si>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</si>
  <si>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</si>
  <si>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</si>
  <si>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</si>
  <si>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</si>
  <si>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</si>
  <si>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</si>
  <si>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</si>
  <si>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</si>
  <si>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</si>
  <si>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</si>
  <si>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</si>
  <si>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</si>
  <si>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</si>
  <si>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</si>
  <si>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</si>
  <si>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</si>
  <si>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</si>
  <si>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</si>
  <si>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</si>
  <si>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</si>
  <si>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</si>
  <si>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</si>
  <si>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</si>
  <si>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</si>
  <si>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</si>
  <si>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</si>
  <si>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</si>
  <si>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</si>
  <si>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</si>
  <si>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</si>
  <si>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</si>
  <si>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</si>
  <si>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</si>
  <si>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</si>
  <si>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</si>
  <si>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BENIS SAULIN SANTANA REYES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</si>
  <si>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</si>
  <si>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</si>
  <si>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</si>
  <si>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</si>
  <si>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</si>
  <si>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</si>
  <si>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</si>
  <si>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</si>
  <si>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</si>
  <si>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</si>
  <si>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</si>
  <si>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</si>
  <si>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</si>
  <si>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</si>
  <si>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</si>
  <si>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</si>
  <si>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</si>
  <si>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</si>
  <si>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</si>
  <si>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</si>
  <si>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</si>
  <si>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</si>
  <si>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</si>
  <si>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</si>
  <si>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</si>
  <si>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</si>
  <si>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</si>
  <si>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</si>
  <si>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</si>
  <si>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</si>
  <si>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</si>
  <si>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</si>
  <si>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</si>
  <si>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</si>
  <si>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</si>
  <si>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</si>
  <si>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</si>
  <si>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</si>
  <si>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</si>
  <si>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</si>
  <si>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</si>
  <si>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</si>
  <si>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</si>
  <si>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</si>
  <si>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</si>
  <si>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</si>
  <si>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</si>
  <si>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</si>
  <si>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</si>
  <si>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</si>
  <si>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</si>
  <si>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</si>
  <si>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</si>
  <si>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MARIA YDALIA MONTERO CAMACHO</t>
  </si>
  <si>
    <t>RUBERT GODINES HERNANDEZ ABREU</t>
  </si>
  <si>
    <t>ADRIANO LINAREZ HERNANDEZ</t>
  </si>
  <si>
    <t>JUAN FERMIN VARGAS ORTEGA</t>
  </si>
  <si>
    <t>BERLYN SANTOS FELIZ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</si>
  <si>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</si>
  <si>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</si>
  <si>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</si>
  <si>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</si>
  <si>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</si>
  <si>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</si>
  <si>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</si>
  <si>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</si>
  <si>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</si>
  <si>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</si>
  <si>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</si>
  <si>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</si>
  <si>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</si>
  <si>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</si>
  <si>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</si>
  <si>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</si>
  <si>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</si>
  <si>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</si>
  <si>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</si>
  <si>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</si>
  <si>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DAVID CUEVAS SILFA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</si>
  <si>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</si>
  <si>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</si>
  <si>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</si>
  <si>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</si>
  <si>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</si>
  <si>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</si>
  <si>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</si>
  <si>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</si>
  <si>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</si>
  <si>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</si>
  <si>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</si>
  <si>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</si>
  <si>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</si>
  <si>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</si>
  <si>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</si>
  <si>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</si>
  <si>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</si>
  <si>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</si>
  <si>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</si>
  <si>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</si>
  <si>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</si>
  <si>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</si>
  <si>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</si>
  <si>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</si>
  <si>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</si>
  <si>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KENIA MARIA FABIAN GABIN</t>
  </si>
  <si>
    <t>ABEL ALEXANDER DEL ROSARIO SIERRA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</si>
  <si>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</si>
  <si>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</si>
  <si>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</si>
  <si>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</si>
  <si>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</si>
  <si>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</si>
  <si>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</si>
  <si>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</si>
  <si>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</si>
  <si>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</si>
  <si>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</si>
  <si>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</si>
  <si>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</si>
  <si>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</si>
  <si>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</si>
  <si>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</si>
  <si>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</si>
  <si>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</si>
  <si>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</si>
  <si>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</si>
  <si>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</si>
  <si>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</si>
  <si>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</si>
  <si>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</si>
  <si>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</si>
  <si>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</si>
  <si>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</si>
  <si>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</si>
  <si>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</si>
  <si>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</si>
  <si>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</si>
  <si>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</si>
  <si>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</si>
  <si>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</si>
  <si>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</si>
  <si>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</si>
  <si>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</si>
  <si>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</si>
  <si>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</si>
  <si>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</si>
  <si>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</si>
  <si>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</si>
  <si>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</si>
  <si>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</si>
  <si>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</si>
  <si>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</si>
  <si>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</si>
  <si>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</si>
  <si>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</si>
  <si>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</si>
  <si>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</si>
  <si>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</si>
  <si>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</si>
  <si>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</si>
  <si>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</si>
  <si>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</si>
  <si>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</si>
  <si>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</si>
  <si>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</si>
  <si>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</si>
  <si>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</si>
  <si>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</si>
  <si>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</si>
  <si>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</si>
  <si>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</si>
  <si>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</si>
  <si>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</si>
  <si>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</si>
  <si>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</si>
  <si>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</si>
  <si>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</si>
  <si>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</si>
  <si>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</si>
  <si>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</si>
  <si>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</si>
  <si>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</si>
  <si>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</si>
  <si>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</si>
  <si>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</si>
  <si>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</si>
  <si>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</si>
  <si>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</si>
  <si>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</si>
  <si>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</si>
  <si>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</si>
  <si>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</si>
  <si>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</si>
  <si>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ANGEL MICHAEL ALMANZAR SOSA</t>
  </si>
  <si>
    <t>YONNI ALBERTO FELIZ CUEVAS</t>
  </si>
  <si>
    <t>JUAN KELY CARMONA</t>
  </si>
  <si>
    <t>UITT ENSANCHE LUPERON</t>
  </si>
  <si>
    <t>VIGILANTE</t>
  </si>
  <si>
    <t>JESUS MANUEL BAUTISTA SOLIZ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</si>
  <si>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</si>
  <si>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</si>
  <si>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</si>
  <si>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</si>
  <si>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</si>
  <si>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</si>
  <si>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</si>
  <si>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</si>
  <si>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</si>
  <si>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</si>
  <si>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</si>
  <si>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</si>
  <si>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</si>
  <si>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</si>
  <si>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</si>
  <si>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</si>
  <si>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</si>
  <si>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</si>
  <si>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</si>
  <si>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</si>
  <si>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</si>
  <si>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JOVANNI DE LA CRUZ SORIANO</t>
  </si>
  <si>
    <t>ROBERT ALEXANDER MERAN MERAN</t>
  </si>
  <si>
    <t>LEUDY ALCANTARA MIESES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</si>
  <si>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</si>
  <si>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</si>
  <si>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</si>
  <si>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</si>
  <si>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</si>
  <si>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</si>
  <si>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</si>
  <si>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</si>
  <si>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</si>
  <si>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</si>
  <si>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</si>
  <si>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</si>
  <si>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</si>
  <si>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</si>
  <si>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</si>
  <si>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</si>
  <si>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</si>
  <si>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</si>
  <si>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</si>
  <si>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</si>
  <si>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</si>
  <si>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</si>
  <si>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</si>
  <si>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</si>
  <si>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</si>
  <si>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</si>
  <si>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ORIANNA JACQUELINE MATOS SANCHEZ</t>
  </si>
  <si>
    <t>TERAPEUTA DE APOYO PSICOPEDAGICO</t>
  </si>
  <si>
    <t>RICHARD KING ABREU</t>
  </si>
  <si>
    <t>JONATHAN RAFAEL SEGURA SOTO</t>
  </si>
  <si>
    <t>JOSE MIGUEL MEJIA BRITO</t>
  </si>
  <si>
    <t>JOSE MANUEL ADAMES FELIZ</t>
  </si>
  <si>
    <t>SUPERVISOR UITT ENSANCHE LUPERON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</si>
  <si>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</si>
  <si>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</si>
  <si>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</si>
  <si>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</si>
  <si>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</si>
  <si>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</si>
  <si>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</si>
  <si>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</si>
  <si>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</si>
  <si>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</si>
  <si>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</si>
  <si>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</si>
  <si>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</si>
  <si>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</si>
  <si>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</si>
  <si>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</si>
  <si>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</si>
  <si>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</si>
  <si>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</si>
  <si>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</si>
  <si>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</si>
  <si>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</si>
  <si>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</si>
  <si>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</si>
  <si>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</si>
  <si>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</si>
  <si>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</si>
  <si>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</si>
  <si>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</si>
  <si>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</si>
  <si>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</si>
  <si>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</si>
  <si>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</si>
  <si>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</si>
  <si>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LUISA INMACULADA CONCEPCION FERNAND</t>
  </si>
  <si>
    <t>DYLAN ENMANUEL PEREZ ESPINO</t>
  </si>
  <si>
    <t>BERKIN RODRIGUEZ MATEO</t>
  </si>
  <si>
    <t>LLENDIZ ESMERIZ DE LOS SANTOS FAMIL</t>
  </si>
  <si>
    <t>EDISON ESTIWHAR DE OLEO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</si>
  <si>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</si>
  <si>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</si>
  <si>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</si>
  <si>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</si>
  <si>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</si>
  <si>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</si>
  <si>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</si>
  <si>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</si>
  <si>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</si>
  <si>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</si>
  <si>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</si>
  <si>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</si>
  <si>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</si>
  <si>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</si>
  <si>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</si>
  <si>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</si>
  <si>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</si>
  <si>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</si>
  <si>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</si>
  <si>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</si>
  <si>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</si>
  <si>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</si>
  <si>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</si>
  <si>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</si>
  <si>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</si>
  <si>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</si>
  <si>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</si>
  <si>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</si>
  <si>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</si>
  <si>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</si>
  <si>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</si>
  <si>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</si>
  <si>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</si>
  <si>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</si>
  <si>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</si>
  <si>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</si>
  <si>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</si>
  <si>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</si>
  <si>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</si>
  <si>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</si>
  <si>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</si>
  <si>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</si>
  <si>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</si>
  <si>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</si>
  <si>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</si>
  <si>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</si>
  <si>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</si>
  <si>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</si>
  <si>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</si>
  <si>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</si>
  <si>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</si>
  <si>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</si>
  <si>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</si>
  <si>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</si>
  <si>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</si>
  <si>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</si>
  <si>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MARCOS CESAR MONTAS MATA</t>
  </si>
  <si>
    <t>MARCOS ARIEL CUEVAS TRINIDAD</t>
  </si>
  <si>
    <t>STARLING REYNOSO PEREZ</t>
  </si>
  <si>
    <t>MARIA EUGENIA VILLANUEVA FELIZ</t>
  </si>
  <si>
    <t>JOSSEL PERDOMO PEÑA</t>
  </si>
  <si>
    <t>MIGUEL JOSE GRULLON MAÑON</t>
  </si>
  <si>
    <t>JUNIOR MENDEZ MATEO</t>
  </si>
  <si>
    <t>NELSON PAYANO DE LEON</t>
  </si>
  <si>
    <t>YEFFERSON LUIS ORTIZ DE LA CRUZ</t>
  </si>
  <si>
    <t>JOSE ANGEL HERNANDEZ MAÑON</t>
  </si>
  <si>
    <t>JUAN RAMON CAMACHO ROSARIO</t>
  </si>
  <si>
    <t>JUNIOR JOSE SANCHEZ OGANDO</t>
  </si>
  <si>
    <t>ENCARGADO DE SEGURIDAD</t>
  </si>
  <si>
    <t>SUPERVISOR UITT SABANA PERDIDA</t>
  </si>
  <si>
    <t>SAMUEL JIMENEZ BAEZ</t>
  </si>
  <si>
    <t>EDITOR DE VIDEO</t>
  </si>
  <si>
    <t>ELIZABETH POLANCO FLETE</t>
  </si>
  <si>
    <t>RICARDO HUMBERTO MINTERO FERRERA</t>
  </si>
  <si>
    <t>YUDITH ESTHER DE LOS SANTOS ABREU</t>
  </si>
  <si>
    <t>MIGUEL RAMÓN DE LA ROSA LUIS</t>
  </si>
  <si>
    <t>CAID-ESTE</t>
  </si>
  <si>
    <t>UITT SABANA PÉRDIDA</t>
  </si>
  <si>
    <t>YOALDO ELPIDIO ALMONTE HERNÁNDEZ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</si>
  <si>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</si>
  <si>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</si>
  <si>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</si>
  <si>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</si>
  <si>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</si>
  <si>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</si>
  <si>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</si>
  <si>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</si>
  <si>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</si>
  <si>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</si>
  <si>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</si>
  <si>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</si>
  <si>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</si>
  <si>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</si>
  <si>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</si>
  <si>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</si>
  <si>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TERAPEUTA DE APOYO PSICOPEDAG</t>
  </si>
  <si>
    <t>HERMES JOSE GRULLON SANTANA</t>
  </si>
  <si>
    <t>MADELINE MELISSA ESTEVEZ TORIBIO</t>
  </si>
  <si>
    <t>ENCARGADO DE DEPARTAMENTO FIN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</si>
  <si>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</si>
  <si>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</si>
  <si>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</si>
  <si>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</si>
  <si>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</si>
  <si>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</si>
  <si>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</si>
  <si>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</si>
  <si>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</si>
  <si>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</si>
  <si>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ENCARGADO DE DIVISION DE EVAL</t>
  </si>
  <si>
    <t>CYBELES NAZARETH CANELA POLANCO</t>
  </si>
  <si>
    <t>WENDY MODESTA NOVAS GUILLEN DE HINO</t>
  </si>
  <si>
    <t>LAURA MARIA FERNANDEZ FERMIN</t>
  </si>
  <si>
    <t>ANNERY YISSEL ALVAREZ JOSE</t>
  </si>
  <si>
    <t>ERMITANIA DANIELA MEJIA LORA</t>
  </si>
  <si>
    <t>KATHERINNE PENELOPE ROSARIO PLASENC</t>
  </si>
  <si>
    <t>KEYLIN LUISANNA DE LOS SANTOS RAMIR</t>
  </si>
  <si>
    <t>JOSE ANTONIO OTAÑO RUIZ</t>
  </si>
  <si>
    <t>TERAPEUTA DE INTERVENCIÓN CON</t>
  </si>
  <si>
    <t>TERAPEUTA DE TERAPIAS ARTÍSTI</t>
  </si>
  <si>
    <t>MILKA MIOFELIS POLANCO MARTINEZ</t>
  </si>
  <si>
    <t>ANA FERNANDA DE LOS SANTOS GARCIA</t>
  </si>
  <si>
    <t>ISABELA MARIE SANGIOVANNI NAVARRO</t>
  </si>
  <si>
    <t>YGUANIONA MARIA DEL C RUSSO ABREU D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</si>
  <si>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</si>
  <si>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</si>
  <si>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</si>
  <si>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</si>
  <si>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</si>
  <si>
    <t>EMANUEL FERNANDEZ BAEZ</t>
  </si>
  <si>
    <t>ANTONY ENCARNACION MONTERO</t>
  </si>
  <si>
    <t>ENCARGADO DE LA DIVISION DE FORMULACION, MONITOREO Y EVALUACION DE PLANES, PROGRAMAS Y PROYECTOS</t>
  </si>
  <si>
    <t>ANDERSON MIGUEL RODRIGUEZ RODRIGUEZ</t>
  </si>
  <si>
    <t>EMELY VANESSA JIMENEZ MEDINA</t>
  </si>
  <si>
    <t>ANGEL JEFFERSON SANCHEZ VENTURA</t>
  </si>
  <si>
    <t>EDUARDO ANDRES PINEDA CORPORAN</t>
  </si>
  <si>
    <t>SOPORTE TECNICO</t>
  </si>
  <si>
    <t>LISANDRY LISBETH CUEVAS DE JESUS</t>
  </si>
  <si>
    <t>ANALISTA DE DATOS ESTADÍSTICO</t>
  </si>
  <si>
    <t>.</t>
  </si>
  <si>
    <t>MARIANNA DE JESUS FELIZ DUVERGE</t>
  </si>
  <si>
    <t>CANDY EDILI DE LA ROSA</t>
  </si>
  <si>
    <t>TECNICO DE TESORERIA</t>
  </si>
  <si>
    <t>DEPARTAMENTO DE GESTION Y ORGANIZACION DE UNIDADES DE INTERVENCION TERAPEUTICA TERRITORIAL</t>
  </si>
  <si>
    <t>ENCARGADO DEL DEPARTAMENTO DE GESTION Y ORGANIZACION DE UNIDADES DE INTERVENCION TERAPEUTICA TERRITORIAL</t>
  </si>
  <si>
    <t>DESIREE ARIAS GIL</t>
  </si>
  <si>
    <t>DULCE MARIA SUAREZ DE JESUS</t>
  </si>
  <si>
    <t>TRABAJADOR(A) SOCIAL</t>
  </si>
  <si>
    <t>ENCARGADO DE LA DIVISION DE SERVICIO SOCIA</t>
  </si>
  <si>
    <t>SARINA ABIGAIL LINARES GRULLON</t>
  </si>
  <si>
    <t>MARIA YULEISY RINCON CASTRO</t>
  </si>
  <si>
    <t>GUSTAVO ANTONIO DUVERGE LUGO</t>
  </si>
  <si>
    <t>NIURBY ERIDANIA PICHARDO LORA</t>
  </si>
  <si>
    <t>DIVISION DE ATENCION A GRUPOS Y FAMILIAS- CAID SDO</t>
  </si>
  <si>
    <t>TERAPEUTA DE ATENCIÓN TEMPRANA</t>
  </si>
  <si>
    <t>FARAH PALOMA DEL PILAR ANICO</t>
  </si>
  <si>
    <t>ELMILY BERNARD CRUZ</t>
  </si>
  <si>
    <t>SCARLE RODRIGUEZ CABA</t>
  </si>
  <si>
    <t>ZAILY FRANCHESKA ALVAREZ BLANCO</t>
  </si>
  <si>
    <t>MARIANNY STEFANY CASTILLO MIRANDA</t>
  </si>
  <si>
    <t>NICOLE NOEMI ANDRIS DIAZ</t>
  </si>
  <si>
    <t>DESIREE MARIE RIVERO LINARES</t>
  </si>
  <si>
    <t>WILLIAM ISACAR VELOZ GUZMAN</t>
  </si>
  <si>
    <t>STEFFANI ALEXANDRA ALVAREZ SANCHEZ</t>
  </si>
  <si>
    <t>KATHERINE JAZMIN DEL ROSARIO MARTIN</t>
  </si>
  <si>
    <t>CRISNELYS CENILDA TATIS CASTILLO</t>
  </si>
  <si>
    <t>DOLY LEANDRA GARCIA DOMINGUEZ</t>
  </si>
  <si>
    <t>ERIKA CAROLINA GRULLON MATIAS</t>
  </si>
  <si>
    <t>CARLOS JAVIER TUERO CRUZ</t>
  </si>
  <si>
    <t>WANDA RAQUEL MUÑOZ BAUTISTA</t>
  </si>
  <si>
    <t>PAOLA FRANCHESKA DE LOS SANTOS VASQ</t>
  </si>
  <si>
    <t>JOLANNE ODETTE TAVAREZ DIAZ</t>
  </si>
  <si>
    <t>CAROLIN LUCIER TINEO MONEGRO</t>
  </si>
  <si>
    <t>MARIELFI YNOA TORIBIO</t>
  </si>
  <si>
    <t>JANDRY RODRIGUEZ GARCIA</t>
  </si>
  <si>
    <t>IVANNA DEL PILAR TAVAREZ VASQUEZ</t>
  </si>
  <si>
    <t>ANDREA CASTILLO LUI</t>
  </si>
  <si>
    <t>ASHLEY RISMELL REYNOSO TALAVERA</t>
  </si>
  <si>
    <t>MARIA ALEJANDRA SELLA MARRERO</t>
  </si>
  <si>
    <t>FRANCHESKA JOHANNY MARTINEZ HERMON</t>
  </si>
  <si>
    <t>KARLA MARIA JOAQUIN CACERES</t>
  </si>
  <si>
    <t>TAMISH CHAS MEDINA</t>
  </si>
  <si>
    <t>MARIA ALEJANDRA MOREL ALMONTE</t>
  </si>
  <si>
    <t>JOHARLY DE LA ROSA FELIZ</t>
  </si>
  <si>
    <t>ODRIS MARGARITA DELGADO ACOSTA</t>
  </si>
  <si>
    <t>YESSICA ESTHER OZUNA JIMENEZ</t>
  </si>
  <si>
    <t>VALERIA LETICIA ALCANTARA PEÑA</t>
  </si>
  <si>
    <t>ELAYNE BELLO NOVA</t>
  </si>
  <si>
    <t>RAQUEL ANTONIA GUZMAN ROSARIO</t>
  </si>
  <si>
    <t>ASTRID LUCIA JIMENEZ JIMENEZ</t>
  </si>
  <si>
    <t>SAHIRA MASSIEL DURAN GOMEZ</t>
  </si>
  <si>
    <t>ALEJANDRA CESPEDES</t>
  </si>
  <si>
    <t>JUDITH STEPHANIE PEÑA GONZALEZ</t>
  </si>
  <si>
    <t>WAGNER PEREZ CEDANO</t>
  </si>
  <si>
    <t>EDUARDO LUIS TINEO ADAMES</t>
  </si>
  <si>
    <t>CARMEN NELIA MEDINA FELIZ</t>
  </si>
  <si>
    <t>AGUSTINA GARCIA ESPINAL</t>
  </si>
  <si>
    <t>LETICIA CORREA RODRIGUEZ</t>
  </si>
  <si>
    <t>KATHERINE POLANCO PEÑA</t>
  </si>
  <si>
    <t>YACELI MISHEL VALENZUELA JIMENEZ</t>
  </si>
  <si>
    <t>ALEJANDRO JAPA SOTO</t>
  </si>
  <si>
    <t>BERIOSCA GRISELDA LEONARDO RIVAS</t>
  </si>
  <si>
    <t>SECCION DE TRANSPORTACION- CAID</t>
  </si>
  <si>
    <t>JUAN ERNESTO FRAGOSO MERCEDES</t>
  </si>
  <si>
    <t>RONNY ALCANTARA TINEO</t>
  </si>
  <si>
    <t>FRANCISCO LUIS CASTILLO VIDAL</t>
  </si>
  <si>
    <t>AUXILIAR DE ALMACEN</t>
  </si>
  <si>
    <t>LEILY XIOMARA ALMANZAR SUERO</t>
  </si>
  <si>
    <t>RAINI ERIBERTA NUÑEZ BONIFACIO</t>
  </si>
  <si>
    <t>LOYNNIS DE JESUS MOTA PEREZ</t>
  </si>
  <si>
    <t>YLEANNY ROSMERY DE LOS SANTOS MORIL</t>
  </si>
  <si>
    <t>ODIL RACHEL PEREZ</t>
  </si>
  <si>
    <t>LUIS ENRIQUE CASTILLO GARCIA</t>
  </si>
  <si>
    <t>LUZ DEL ALBA PUFFLER MARTINEZ</t>
  </si>
  <si>
    <t>BRAHAIN ISMAEL DE LA CRUZ</t>
  </si>
  <si>
    <t>JUAN CARLOS RAMIREZ FRANCISCO</t>
  </si>
  <si>
    <t>GELSHON ROMAN MEDINA</t>
  </si>
  <si>
    <t>BENJAMIN GUEVARA DE LA ROSA</t>
  </si>
  <si>
    <t>JORGE LUIS DE LA ROSA</t>
  </si>
  <si>
    <t>DIOGENES ROSARIO OTAÑO</t>
  </si>
  <si>
    <t>DERLIN ALEXANDER DE LOS SANTOS FLORENTINO</t>
  </si>
  <si>
    <t>ISAAC STEVEN PUJOLS MATEO</t>
  </si>
  <si>
    <t>ROBERT JUNIOR DE LA CRUZ CONCEPCION</t>
  </si>
  <si>
    <t>ENYER FEDERICO FIGUEREO GARCIA</t>
  </si>
  <si>
    <t>RODOLFO SANIEL LIVENT BAEZ</t>
  </si>
  <si>
    <t>CAID-SDE</t>
  </si>
  <si>
    <t>GLEYDIS ISABEL PEREZ DE LOS SANTOS</t>
  </si>
  <si>
    <t>ANA MILAGROS ANGOMAS VALDEZ</t>
  </si>
  <si>
    <t>DIVISION DE APOYO PSICOPEDAGOGICO -CAID</t>
  </si>
  <si>
    <t>DEBORA MARIA SHANLATTE TAVARES</t>
  </si>
  <si>
    <t>NADIA ALEXANDRA DISAN SALOMON</t>
  </si>
  <si>
    <t>ENCARGADO (A) DIVISION DE ATENCION A GRUPOS Y FAMILIAS</t>
  </si>
  <si>
    <t>CONCEPTO PAGO SUELDO 000005 - PERSONAL TRAMITE DE PENSIÓN CORRESPONDIENTE AL  MES MAYO 2025</t>
  </si>
  <si>
    <t>CONCEPTO PAGO SUELDO 000007 - PERSONAL DE VIGILANCIA CORRESPONDIENTE AL  MES  MAYO  2025</t>
  </si>
  <si>
    <t>CONCEPTO PAGO SUELDO 000005 - PERSONAL EVENTUAL CORRESPONDIENTE AL MES  MAYO 2025</t>
  </si>
  <si>
    <t>CONCEPTO PAGO SUELDO 000018 - EMPLEADOS TEMPORALES CORRESPONDIENTE AL MES  MAYO  2025</t>
  </si>
  <si>
    <t>CONCEPTO PAGO SUELDO 000001 - FIJOS CORRESPONDIENTE AL MES MAYO 2025</t>
  </si>
  <si>
    <t>TERAPEUTA DE INTERVENCIÓN CONDUTUAL</t>
  </si>
  <si>
    <t>WHISNEY DE JESUS SEVERINO</t>
  </si>
  <si>
    <t>JAN MIGUEL LANTIGUA PEGUERO</t>
  </si>
  <si>
    <t>ANDERSON ANDRES URBAEZ PEREZ</t>
  </si>
  <si>
    <t>FREDIAN LEDESMA SENCION</t>
  </si>
  <si>
    <t>JEFERSON OVIEDO ENCARNACION</t>
  </si>
  <si>
    <t>JULIO FRANCISCO RIVERA POLANCO</t>
  </si>
  <si>
    <t>DIRECCON DE CENTRO DE ATENCION INTEGRAL PARA LA DISCAPACIDAD SANTO DOMINGO ESTE- CAID SDE</t>
  </si>
  <si>
    <t>DESARROLLADOR (A)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</si>
</sst>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39" fontId="3" fillId="0" borderId="37" xfId="1" applyNumberFormat="1" applyFont="1" applyFill="1" applyBorder="1" applyAlignment="1">
      <alignment horizontal="right" vertical="center"/>
    </xf>
    <xf numFmtId="39" fontId="23" fillId="0" borderId="15" xfId="1" applyNumberFormat="1" applyFont="1" applyFill="1" applyBorder="1" applyAlignment="1">
      <alignment horizontal="right" vertical="center"/>
    </xf>
    <xf numFmtId="37" fontId="0" fillId="0" borderId="12" xfId="1" applyNumberFormat="1" applyFont="1" applyFill="1" applyBorder="1" applyAlignment="1">
      <alignment horizontal="right" vertical="center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9" fontId="0" fillId="0" borderId="6" xfId="0" applyNumberFormat="1" applyBorder="1" applyAlignment="1">
      <alignment vertical="center" wrapText="1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8" customWidth="1"/>
    <col min="2" max="2" width="11.42578125" style="28"/>
    <col min="3" max="3" width="12.5703125" style="28" customWidth="1"/>
    <col min="4" max="4" width="15.85546875" style="28" customWidth="1"/>
    <col min="5" max="8" width="11.42578125" style="28"/>
    <col min="9" max="9" width="13.140625" style="28" bestFit="1" customWidth="1"/>
    <col min="10" max="10" width="18.140625" style="28" bestFit="1" customWidth="1"/>
    <col min="11" max="11" width="13.42578125" style="28" bestFit="1" customWidth="1"/>
    <col min="12" max="12" width="24" style="28" customWidth="1"/>
    <col min="13" max="13" width="21.85546875" style="28" customWidth="1"/>
    <col min="14" max="16" width="11.42578125" style="28"/>
    <col min="17" max="17" width="39.85546875" style="28" customWidth="1"/>
    <col min="18" max="18" width="50.85546875" style="28" customWidth="1"/>
    <col min="19" max="16384" width="11.42578125" style="28"/>
  </cols>
  <sheetData>
    <row r="2" spans="2:18" ht="15.75" thickBot="1" x14ac:dyDescent="0.3"/>
    <row r="3" spans="2:18" ht="16.5" thickBot="1" x14ac:dyDescent="0.3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59" t="s">
        <v>397</v>
      </c>
      <c r="R3" s="260"/>
    </row>
    <row r="4" spans="2:18" ht="15.75" x14ac:dyDescent="0.25">
      <c r="B4" s="261" t="s">
        <v>398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31"/>
      <c r="O4" s="30"/>
      <c r="P4" s="30"/>
      <c r="Q4" s="32" t="s">
        <v>399</v>
      </c>
      <c r="R4" s="32" t="s">
        <v>400</v>
      </c>
    </row>
    <row r="5" spans="2:18" ht="27.75" customHeight="1" thickBot="1" x14ac:dyDescent="0.3">
      <c r="B5" s="33"/>
      <c r="C5" s="34"/>
      <c r="D5" s="34"/>
      <c r="E5" s="34"/>
      <c r="F5" s="263" t="s">
        <v>401</v>
      </c>
      <c r="G5" s="264"/>
      <c r="H5" s="35"/>
      <c r="I5" s="265" t="s">
        <v>402</v>
      </c>
      <c r="J5" s="265"/>
      <c r="K5" s="265"/>
      <c r="L5" s="266"/>
      <c r="M5" s="266"/>
      <c r="N5" s="30"/>
      <c r="O5" s="31"/>
      <c r="P5" s="31"/>
      <c r="Q5" s="36" t="s">
        <v>403</v>
      </c>
      <c r="R5" s="36" t="s">
        <v>404</v>
      </c>
    </row>
    <row r="6" spans="2:18" ht="33.75" customHeight="1" x14ac:dyDescent="0.25">
      <c r="B6" s="37" t="s">
        <v>405</v>
      </c>
      <c r="C6" s="37" t="s">
        <v>406</v>
      </c>
      <c r="D6" s="85" t="s">
        <v>407</v>
      </c>
      <c r="E6" s="267" t="s">
        <v>408</v>
      </c>
      <c r="F6" s="38" t="s">
        <v>409</v>
      </c>
      <c r="G6" s="39" t="s">
        <v>410</v>
      </c>
      <c r="H6" s="40" t="s">
        <v>411</v>
      </c>
      <c r="I6" s="41">
        <v>0.15</v>
      </c>
      <c r="J6" s="41">
        <v>0.2</v>
      </c>
      <c r="K6" s="41">
        <v>0.25</v>
      </c>
      <c r="L6" s="269" t="s">
        <v>412</v>
      </c>
      <c r="M6" s="269"/>
      <c r="N6" s="42"/>
      <c r="O6" s="31"/>
      <c r="P6" s="31"/>
      <c r="Q6" s="36" t="s">
        <v>413</v>
      </c>
      <c r="R6" s="36" t="s">
        <v>414</v>
      </c>
    </row>
    <row r="7" spans="2:18" ht="30" customHeight="1" x14ac:dyDescent="0.25">
      <c r="B7" s="43">
        <v>416220</v>
      </c>
      <c r="C7" s="44">
        <v>12</v>
      </c>
      <c r="D7" s="43">
        <f>+B7/C7</f>
        <v>34685</v>
      </c>
      <c r="E7" s="268"/>
      <c r="F7" s="45">
        <v>0</v>
      </c>
      <c r="G7" s="45">
        <f>+D7</f>
        <v>34685</v>
      </c>
      <c r="H7" s="46" t="s">
        <v>415</v>
      </c>
      <c r="I7" s="47"/>
      <c r="J7" s="48"/>
      <c r="K7" s="48"/>
      <c r="L7" s="270" t="str">
        <f>+H7</f>
        <v>Exento</v>
      </c>
      <c r="M7" s="270"/>
      <c r="N7" s="30"/>
      <c r="O7" s="31"/>
      <c r="P7" s="31"/>
      <c r="Q7" s="36" t="s">
        <v>416</v>
      </c>
      <c r="R7" s="36" t="s">
        <v>417</v>
      </c>
    </row>
    <row r="8" spans="2:18" ht="23.25" customHeight="1" thickBot="1" x14ac:dyDescent="0.3">
      <c r="B8" s="43">
        <v>624329</v>
      </c>
      <c r="C8" s="44">
        <v>12</v>
      </c>
      <c r="D8" s="43">
        <f>+B8/C8</f>
        <v>52027.416666666664</v>
      </c>
      <c r="E8" s="268"/>
      <c r="F8" s="49">
        <f>+G7+0.01</f>
        <v>34685.01</v>
      </c>
      <c r="G8" s="50">
        <f>+D8</f>
        <v>52027.416666666664</v>
      </c>
      <c r="H8" s="51">
        <f>+G8-F8</f>
        <v>17342.406666666662</v>
      </c>
      <c r="I8" s="52">
        <f>+H8*I6</f>
        <v>2601.3609999999994</v>
      </c>
      <c r="J8" s="52">
        <f>+H9*J6</f>
        <v>4046.5646666666671</v>
      </c>
      <c r="K8" s="53">
        <f>+H10*K6</f>
        <v>0</v>
      </c>
      <c r="L8" s="254" t="s">
        <v>418</v>
      </c>
      <c r="M8" s="254"/>
      <c r="N8" s="54"/>
      <c r="O8" s="31"/>
      <c r="P8" s="31"/>
      <c r="Q8" s="36" t="s">
        <v>419</v>
      </c>
      <c r="R8" s="36" t="s">
        <v>420</v>
      </c>
    </row>
    <row r="9" spans="2:18" ht="17.25" customHeight="1" thickBot="1" x14ac:dyDescent="0.3">
      <c r="B9" s="43">
        <v>624329.01</v>
      </c>
      <c r="C9" s="44">
        <v>12</v>
      </c>
      <c r="D9" s="43">
        <f>+B9/C9</f>
        <v>52027.417500000003</v>
      </c>
      <c r="E9" s="268"/>
      <c r="F9" s="49">
        <f>G8+0.01</f>
        <v>52027.426666666666</v>
      </c>
      <c r="G9" s="50">
        <f>+D10</f>
        <v>72260.25</v>
      </c>
      <c r="H9" s="51">
        <f>+G9-F9</f>
        <v>20232.823333333334</v>
      </c>
      <c r="I9" s="47"/>
      <c r="J9" s="48"/>
      <c r="K9" s="48"/>
      <c r="L9" s="254" t="s">
        <v>421</v>
      </c>
      <c r="M9" s="254"/>
      <c r="N9" s="30"/>
      <c r="O9" s="31"/>
      <c r="P9" s="31"/>
      <c r="Q9" s="252" t="s">
        <v>422</v>
      </c>
      <c r="R9" s="253"/>
    </row>
    <row r="10" spans="2:18" ht="17.25" customHeight="1" x14ac:dyDescent="0.25">
      <c r="B10" s="43">
        <v>867123</v>
      </c>
      <c r="C10" s="44">
        <v>12</v>
      </c>
      <c r="D10" s="43">
        <f>+B10/C10</f>
        <v>72260.25</v>
      </c>
      <c r="E10" s="268"/>
      <c r="F10" s="49">
        <f>+G9+0.01</f>
        <v>72260.259999999995</v>
      </c>
      <c r="G10" s="55" t="s">
        <v>423</v>
      </c>
      <c r="H10" s="51"/>
      <c r="I10" s="47"/>
      <c r="J10" s="48"/>
      <c r="K10" s="48"/>
      <c r="L10" s="254" t="s">
        <v>424</v>
      </c>
      <c r="M10" s="254"/>
      <c r="N10" s="30"/>
      <c r="O10" s="30"/>
      <c r="P10" s="31"/>
      <c r="Q10" s="31"/>
      <c r="R10" s="31"/>
    </row>
    <row r="11" spans="2:18" ht="16.5" thickBot="1" x14ac:dyDescent="0.3">
      <c r="B11" s="29"/>
      <c r="C11" s="30"/>
      <c r="D11" s="30"/>
      <c r="E11" s="30"/>
      <c r="F11" s="30"/>
      <c r="G11" s="56"/>
      <c r="H11" s="57"/>
      <c r="I11" s="57"/>
      <c r="J11" s="30"/>
      <c r="K11" s="30"/>
      <c r="L11" s="255">
        <f>+I8+J8</f>
        <v>6647.9256666666661</v>
      </c>
      <c r="M11" s="255"/>
      <c r="N11" s="30"/>
      <c r="O11" s="30"/>
      <c r="P11" s="30"/>
      <c r="Q11" s="30"/>
      <c r="R11" s="30"/>
    </row>
    <row r="12" spans="2:18" ht="15.75" x14ac:dyDescent="0.25">
      <c r="B12" s="256" t="s">
        <v>425</v>
      </c>
      <c r="C12" s="257"/>
      <c r="D12" s="25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ht="30" customHeight="1" thickBot="1" x14ac:dyDescent="0.3">
      <c r="B13" s="58"/>
      <c r="C13" s="59" t="s">
        <v>402</v>
      </c>
      <c r="D13" s="60" t="s">
        <v>426</v>
      </c>
      <c r="E13" s="30"/>
      <c r="F13" s="30"/>
      <c r="G13" s="30"/>
      <c r="H13" s="30"/>
      <c r="I13" s="30"/>
      <c r="J13" s="61"/>
      <c r="K13" s="30"/>
      <c r="L13" s="30"/>
      <c r="M13" s="30"/>
      <c r="N13" s="30"/>
      <c r="O13" s="30"/>
      <c r="P13" s="30"/>
      <c r="Q13" s="30"/>
      <c r="R13" s="30"/>
    </row>
    <row r="14" spans="2:18" ht="15.75" x14ac:dyDescent="0.25">
      <c r="B14" s="62" t="s">
        <v>0</v>
      </c>
      <c r="C14" s="63">
        <v>2.87E-2</v>
      </c>
      <c r="D14" s="64">
        <v>325250</v>
      </c>
      <c r="E14" s="30"/>
      <c r="F14" s="30"/>
      <c r="G14" s="65" t="s">
        <v>427</v>
      </c>
      <c r="H14" s="30" t="s">
        <v>0</v>
      </c>
      <c r="I14" s="66">
        <v>7.0999999999999994E-2</v>
      </c>
      <c r="J14" s="54">
        <v>1278</v>
      </c>
      <c r="K14" s="54"/>
      <c r="L14" s="30"/>
      <c r="M14" s="30"/>
      <c r="N14" s="30"/>
      <c r="O14" s="30"/>
      <c r="P14" s="30"/>
      <c r="Q14" s="30"/>
      <c r="R14" s="30"/>
    </row>
    <row r="15" spans="2:18" ht="16.5" thickBot="1" x14ac:dyDescent="0.3">
      <c r="B15" s="67" t="s">
        <v>2</v>
      </c>
      <c r="C15" s="68">
        <v>3.04E-2</v>
      </c>
      <c r="D15" s="69">
        <v>162625</v>
      </c>
      <c r="E15" s="30"/>
      <c r="F15" s="30"/>
      <c r="G15" s="30" t="s">
        <v>428</v>
      </c>
      <c r="H15" s="30" t="s">
        <v>2</v>
      </c>
      <c r="I15" s="66">
        <v>7.0900000000000005E-2</v>
      </c>
      <c r="J15" s="54">
        <v>1276.2</v>
      </c>
      <c r="K15" s="54"/>
      <c r="L15" s="30"/>
      <c r="M15" s="30"/>
      <c r="N15" s="30"/>
      <c r="O15" s="30"/>
      <c r="P15" s="30"/>
      <c r="Q15" s="30"/>
      <c r="R15" s="30"/>
    </row>
    <row r="16" spans="2:18" ht="32.25" thickBot="1" x14ac:dyDescent="0.3">
      <c r="B16" s="70" t="s">
        <v>429</v>
      </c>
      <c r="C16" s="71">
        <f>(C14+C15)</f>
        <v>5.91E-2</v>
      </c>
      <c r="D16" s="72"/>
      <c r="E16" s="30"/>
      <c r="F16" s="30"/>
      <c r="G16" s="73" t="s">
        <v>430</v>
      </c>
      <c r="H16" s="30" t="s">
        <v>431</v>
      </c>
      <c r="I16" s="66">
        <v>1.2E-2</v>
      </c>
      <c r="J16" s="54">
        <v>216</v>
      </c>
      <c r="K16" s="54"/>
      <c r="L16" s="30"/>
      <c r="M16" s="30"/>
      <c r="N16" s="30"/>
      <c r="O16" s="30"/>
      <c r="P16" s="30"/>
      <c r="Q16" s="30"/>
      <c r="R16" s="30"/>
    </row>
    <row r="17" spans="8:11" ht="16.5" thickBot="1" x14ac:dyDescent="0.3">
      <c r="H17" s="74" t="s">
        <v>432</v>
      </c>
      <c r="I17" s="75">
        <f>SUM(I14:I16)</f>
        <v>0.15390000000000001</v>
      </c>
      <c r="J17" s="76">
        <f>SUM(J14:J16)</f>
        <v>2770.2</v>
      </c>
    </row>
    <row r="18" spans="8:11" ht="15.75" thickTop="1" x14ac:dyDescent="0.25">
      <c r="J18" s="77"/>
    </row>
    <row r="20" spans="8:11" x14ac:dyDescent="0.25">
      <c r="K20" s="78">
        <v>2341371</v>
      </c>
    </row>
    <row r="21" spans="8:11" x14ac:dyDescent="0.25">
      <c r="K21" s="78">
        <v>2238609.15</v>
      </c>
    </row>
    <row r="22" spans="8:11" x14ac:dyDescent="0.25">
      <c r="I22" s="78">
        <v>459000</v>
      </c>
      <c r="K22" s="78">
        <f>+K20-K21</f>
        <v>102761.85000000009</v>
      </c>
    </row>
    <row r="23" spans="8:11" x14ac:dyDescent="0.25">
      <c r="I23" s="78">
        <v>500000</v>
      </c>
    </row>
    <row r="24" spans="8:11" x14ac:dyDescent="0.25">
      <c r="I24" s="78">
        <v>200000</v>
      </c>
    </row>
    <row r="25" spans="8:11" x14ac:dyDescent="0.25">
      <c r="I25" s="78">
        <v>100000</v>
      </c>
    </row>
    <row r="26" spans="8:11" x14ac:dyDescent="0.25">
      <c r="I26" s="77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7"/>
  <sheetViews>
    <sheetView showGridLines="0" topLeftCell="A555" zoomScale="80" zoomScaleNormal="80" zoomScaleSheetLayoutView="50" workbookViewId="0">
      <selection activeCell="A2" sqref="A2:O568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0" width="19" style="18" customWidth="1"/>
    <col min="11" max="11" width="19" style="5" customWidth="1"/>
    <col min="12" max="12" width="22.140625" style="18" customWidth="1"/>
    <col min="13" max="13" width="19" style="18" customWidth="1"/>
    <col min="14" max="14" width="24.85546875" style="18" customWidth="1"/>
    <col min="15" max="15" width="20.28515625" style="18" customWidth="1"/>
  </cols>
  <sheetData>
    <row r="1" spans="1:17" ht="38.25" customHeight="1" x14ac:dyDescent="0.2">
      <c r="A1" s="165"/>
      <c r="B1" s="5"/>
      <c r="G1" s="2"/>
    </row>
    <row r="2" spans="1:17" ht="38.25" customHeight="1" x14ac:dyDescent="0.2">
      <c r="A2" s="165"/>
      <c r="B2" s="5"/>
      <c r="G2" s="2"/>
    </row>
    <row r="3" spans="1:17" ht="38.25" customHeight="1" x14ac:dyDescent="0.2">
      <c r="A3" s="165"/>
      <c r="B3" s="5"/>
      <c r="G3" s="2"/>
      <c r="Q3" s="27"/>
    </row>
    <row r="4" spans="1:17" ht="19.5" customHeight="1" x14ac:dyDescent="0.2">
      <c r="A4" s="165"/>
      <c r="B4" s="5"/>
      <c r="G4" s="2"/>
    </row>
    <row r="5" spans="1:17" x14ac:dyDescent="0.2">
      <c r="A5" s="165"/>
      <c r="B5" s="278"/>
      <c r="C5" s="278"/>
      <c r="D5" s="278"/>
      <c r="E5" s="278"/>
      <c r="F5" s="278"/>
      <c r="G5" s="278"/>
      <c r="H5" s="278"/>
      <c r="I5" s="278"/>
      <c r="J5" s="278"/>
      <c r="K5" s="279"/>
      <c r="L5" s="280"/>
      <c r="M5" s="281"/>
      <c r="N5" s="278"/>
      <c r="O5" s="147"/>
    </row>
    <row r="6" spans="1:17" x14ac:dyDescent="0.2">
      <c r="A6" s="165"/>
      <c r="B6" s="282" t="s">
        <v>9</v>
      </c>
      <c r="C6" s="282"/>
      <c r="D6" s="282"/>
      <c r="E6" s="282"/>
      <c r="F6" s="282"/>
      <c r="G6" s="282"/>
      <c r="H6" s="282"/>
      <c r="I6" s="282"/>
      <c r="J6" s="282"/>
      <c r="K6" s="283"/>
      <c r="L6" s="284"/>
      <c r="M6" s="285"/>
      <c r="N6" s="282"/>
      <c r="O6" s="166"/>
    </row>
    <row r="7" spans="1:17" x14ac:dyDescent="0.2">
      <c r="A7" s="165"/>
      <c r="B7" s="282" t="s">
        <v>1058</v>
      </c>
      <c r="C7" s="282"/>
      <c r="D7" s="282"/>
      <c r="E7" s="282"/>
      <c r="F7" s="282"/>
      <c r="G7" s="282"/>
      <c r="H7" s="282"/>
      <c r="I7" s="282"/>
      <c r="J7" s="282"/>
      <c r="K7" s="283"/>
      <c r="L7" s="284"/>
      <c r="M7" s="285"/>
      <c r="N7" s="282"/>
      <c r="O7" s="166"/>
    </row>
    <row r="8" spans="1:17" x14ac:dyDescent="0.2">
      <c r="A8" s="165"/>
      <c r="B8" s="286" t="s">
        <v>624</v>
      </c>
      <c r="C8" s="286"/>
      <c r="D8" s="286"/>
      <c r="E8" s="286"/>
      <c r="F8" s="286"/>
      <c r="G8" s="286"/>
      <c r="H8" s="286"/>
      <c r="I8" s="286"/>
      <c r="J8" s="286"/>
      <c r="K8" s="287"/>
      <c r="L8" s="288"/>
      <c r="M8" s="289"/>
      <c r="N8" s="286"/>
      <c r="O8" s="2"/>
    </row>
    <row r="9" spans="1:17" ht="18" customHeight="1" thickBot="1" x14ac:dyDescent="0.25"/>
    <row r="10" spans="1:17" ht="29.25" customHeight="1" x14ac:dyDescent="0.2">
      <c r="A10" s="87" t="s">
        <v>16</v>
      </c>
      <c r="B10" s="88" t="s">
        <v>5</v>
      </c>
      <c r="C10" s="88" t="s">
        <v>17</v>
      </c>
      <c r="D10" s="88" t="s">
        <v>6</v>
      </c>
      <c r="E10" s="88" t="s">
        <v>304</v>
      </c>
      <c r="F10" s="88" t="s">
        <v>18</v>
      </c>
      <c r="G10" s="88" t="s">
        <v>350</v>
      </c>
      <c r="H10" s="88" t="s">
        <v>346</v>
      </c>
      <c r="I10" s="88" t="s">
        <v>351</v>
      </c>
      <c r="J10" s="88" t="s">
        <v>0</v>
      </c>
      <c r="K10" s="88" t="s">
        <v>1</v>
      </c>
      <c r="L10" s="88" t="s">
        <v>2</v>
      </c>
      <c r="M10" s="88" t="s">
        <v>348</v>
      </c>
      <c r="N10" s="89" t="s">
        <v>349</v>
      </c>
      <c r="O10" s="90" t="s">
        <v>10</v>
      </c>
    </row>
    <row r="11" spans="1:17" ht="29.25" customHeight="1" x14ac:dyDescent="0.2">
      <c r="A11" s="290" t="s">
        <v>642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2"/>
    </row>
    <row r="12" spans="1:17" s="7" customFormat="1" ht="36.75" customHeight="1" x14ac:dyDescent="0.2">
      <c r="A12" s="167">
        <v>1</v>
      </c>
      <c r="B12" s="108" t="s">
        <v>104</v>
      </c>
      <c r="C12" s="108" t="s">
        <v>309</v>
      </c>
      <c r="D12" s="108" t="s">
        <v>258</v>
      </c>
      <c r="E12" s="137" t="s">
        <v>305</v>
      </c>
      <c r="F12" s="137" t="s">
        <v>306</v>
      </c>
      <c r="G12" s="177">
        <v>250000</v>
      </c>
      <c r="H12" s="177">
        <v>0</v>
      </c>
      <c r="I12" s="177">
        <f>SUM(G12:H12)</f>
        <v>250000</v>
      </c>
      <c r="J12" s="170">
        <f>IF(G12&gt;=Datos!$D$14,(Datos!$D$14*Datos!$C$14),IF(G12&lt;=Datos!$D$14,(G12*Datos!$C$14)))</f>
        <v>7175</v>
      </c>
      <c r="K12" s="176">
        <v>47641.83</v>
      </c>
      <c r="L12" s="175">
        <v>6589.14</v>
      </c>
      <c r="M12" s="177">
        <v>25</v>
      </c>
      <c r="N12" s="177">
        <f>SUM(J12:M12)</f>
        <v>61430.97</v>
      </c>
      <c r="O12" s="213">
        <f>+G12-N12</f>
        <v>188569.03</v>
      </c>
    </row>
    <row r="13" spans="1:17" ht="36.75" customHeight="1" x14ac:dyDescent="0.2">
      <c r="A13" s="167">
        <v>2</v>
      </c>
      <c r="B13" s="172" t="s">
        <v>329</v>
      </c>
      <c r="C13" s="172" t="s">
        <v>309</v>
      </c>
      <c r="D13" s="172" t="s">
        <v>340</v>
      </c>
      <c r="E13" s="173" t="s">
        <v>305</v>
      </c>
      <c r="F13" s="173" t="s">
        <v>19</v>
      </c>
      <c r="G13" s="174">
        <v>145000</v>
      </c>
      <c r="H13" s="174">
        <v>0</v>
      </c>
      <c r="I13" s="177">
        <f t="shared" ref="I13:I14" si="0">SUM(G13:H13)</f>
        <v>145000</v>
      </c>
      <c r="J13" s="175">
        <f>IF(G13&gt;=Datos!$D$14,(Datos!$D$14*Datos!$C$14),IF(G13&lt;=Datos!$D$14,(G13*Datos!$C$14)))</f>
        <v>4161.5</v>
      </c>
      <c r="K13" s="176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75">
        <f>IF(G13&gt;=Datos!$D$15,(Datos!$D$15*Datos!$C$15),IF(G13&lt;=Datos!$D$15,(G13*Datos!$C$15)))</f>
        <v>4408</v>
      </c>
      <c r="M13" s="174">
        <v>25</v>
      </c>
      <c r="N13" s="177">
        <f t="shared" ref="N13" si="1">SUM(J13:M13)</f>
        <v>31284.985666666667</v>
      </c>
      <c r="O13" s="213">
        <f t="shared" ref="O13" si="2">+G13-N13</f>
        <v>113715.01433333333</v>
      </c>
    </row>
    <row r="14" spans="1:17" s="7" customFormat="1" ht="36.75" customHeight="1" x14ac:dyDescent="0.2">
      <c r="A14" s="167">
        <v>3</v>
      </c>
      <c r="B14" s="178" t="s">
        <v>25</v>
      </c>
      <c r="C14" s="178" t="s">
        <v>446</v>
      </c>
      <c r="D14" s="178" t="s">
        <v>447</v>
      </c>
      <c r="E14" s="179" t="s">
        <v>305</v>
      </c>
      <c r="F14" s="180" t="s">
        <v>19</v>
      </c>
      <c r="G14" s="170">
        <v>100000</v>
      </c>
      <c r="H14" s="170">
        <v>0</v>
      </c>
      <c r="I14" s="177">
        <f t="shared" si="0"/>
        <v>100000</v>
      </c>
      <c r="J14" s="170">
        <f>IF(G14&gt;=Datos!$D$14,(Datos!$D$14*Datos!$C$14),IF(G14&lt;=Datos!$D$14,(G14*Datos!$C$14)))</f>
        <v>2870</v>
      </c>
      <c r="K14" s="176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12105.360666666667</v>
      </c>
      <c r="L14" s="170">
        <f>IF(G14&gt;=Datos!$D$15,(Datos!$D$15*Datos!$C$15),IF(G14&lt;=Datos!$D$15,(G14*Datos!$C$15)))</f>
        <v>3040</v>
      </c>
      <c r="M14" s="170">
        <v>25</v>
      </c>
      <c r="N14" s="177">
        <f>SUM(J14:M14)</f>
        <v>18040.360666666667</v>
      </c>
      <c r="O14" s="213">
        <f>+G14-N14</f>
        <v>81959.639333333325</v>
      </c>
    </row>
    <row r="15" spans="1:17" s="86" customFormat="1" ht="36.75" customHeight="1" x14ac:dyDescent="0.2">
      <c r="A15" s="271" t="s">
        <v>490</v>
      </c>
      <c r="B15" s="272"/>
      <c r="C15" s="117">
        <v>3</v>
      </c>
      <c r="D15" s="117"/>
      <c r="E15" s="212"/>
      <c r="F15" s="134"/>
      <c r="G15" s="121">
        <f t="shared" ref="G15:O15" si="3">SUM(G12:G14)</f>
        <v>495000</v>
      </c>
      <c r="H15" s="121">
        <f t="shared" si="3"/>
        <v>0</v>
      </c>
      <c r="I15" s="121">
        <f t="shared" si="3"/>
        <v>495000</v>
      </c>
      <c r="J15" s="121">
        <f t="shared" si="3"/>
        <v>14206.5</v>
      </c>
      <c r="K15" s="188">
        <f t="shared" si="3"/>
        <v>82437.676333333337</v>
      </c>
      <c r="L15" s="121">
        <f t="shared" si="3"/>
        <v>14037.14</v>
      </c>
      <c r="M15" s="121">
        <f t="shared" si="3"/>
        <v>75</v>
      </c>
      <c r="N15" s="121">
        <f t="shared" si="3"/>
        <v>110756.31633333335</v>
      </c>
      <c r="O15" s="121">
        <f t="shared" si="3"/>
        <v>384243.68366666662</v>
      </c>
    </row>
    <row r="16" spans="1:17" s="7" customFormat="1" ht="36.75" customHeight="1" x14ac:dyDescent="0.2">
      <c r="A16" s="271" t="s">
        <v>531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3"/>
    </row>
    <row r="17" spans="1:15" s="7" customFormat="1" ht="36.75" customHeight="1" x14ac:dyDescent="0.2">
      <c r="A17" s="167">
        <v>4</v>
      </c>
      <c r="B17" s="108" t="s">
        <v>580</v>
      </c>
      <c r="C17" s="108" t="s">
        <v>446</v>
      </c>
      <c r="D17" s="108" t="s">
        <v>248</v>
      </c>
      <c r="E17" s="137" t="s">
        <v>305</v>
      </c>
      <c r="F17" s="137" t="s">
        <v>19</v>
      </c>
      <c r="G17" s="177">
        <v>33000</v>
      </c>
      <c r="H17" s="177">
        <v>0</v>
      </c>
      <c r="I17" s="177">
        <v>33000</v>
      </c>
      <c r="J17" s="170">
        <f>IF(G17&gt;=Datos!$D$14,(Datos!$D$14*Datos!$C$14),IF(G17&lt;=Datos!$D$14,(G17*Datos!$C$14)))</f>
        <v>947.1</v>
      </c>
      <c r="K17" s="176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70">
        <f>IF(G17&gt;=Datos!$D$15,(Datos!$D$15*Datos!$C$15),IF(G17&lt;=Datos!$D$15,(G17*Datos!$C$15)))</f>
        <v>1003.2</v>
      </c>
      <c r="M17" s="177">
        <v>25</v>
      </c>
      <c r="N17" s="170">
        <f>SUM(J17:M17)</f>
        <v>1975.3000000000002</v>
      </c>
      <c r="O17" s="213">
        <f>+G17-N17</f>
        <v>31024.7</v>
      </c>
    </row>
    <row r="18" spans="1:15" s="7" customFormat="1" ht="36.75" customHeight="1" x14ac:dyDescent="0.2">
      <c r="A18" s="298" t="s">
        <v>490</v>
      </c>
      <c r="B18" s="299"/>
      <c r="C18" s="182">
        <v>1</v>
      </c>
      <c r="D18" s="183"/>
      <c r="E18" s="184"/>
      <c r="F18" s="185"/>
      <c r="G18" s="158">
        <f>SUM(G17:G17)</f>
        <v>33000</v>
      </c>
      <c r="H18" s="158">
        <f t="shared" ref="H18:O18" si="4">SUM(H17:H17)</f>
        <v>0</v>
      </c>
      <c r="I18" s="158">
        <f t="shared" si="4"/>
        <v>33000</v>
      </c>
      <c r="J18" s="158">
        <f t="shared" si="4"/>
        <v>947.1</v>
      </c>
      <c r="K18" s="240">
        <f t="shared" si="4"/>
        <v>0</v>
      </c>
      <c r="L18" s="158">
        <f t="shared" si="4"/>
        <v>1003.2</v>
      </c>
      <c r="M18" s="158">
        <f t="shared" si="4"/>
        <v>25</v>
      </c>
      <c r="N18" s="158">
        <f t="shared" si="4"/>
        <v>1975.3000000000002</v>
      </c>
      <c r="O18" s="158">
        <f t="shared" si="4"/>
        <v>31024.7</v>
      </c>
    </row>
    <row r="19" spans="1:15" s="7" customFormat="1" ht="36.75" customHeight="1" x14ac:dyDescent="0.2">
      <c r="A19" s="271" t="s">
        <v>491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3"/>
    </row>
    <row r="20" spans="1:15" s="7" customFormat="1" ht="36.75" customHeight="1" x14ac:dyDescent="0.2">
      <c r="A20" s="167">
        <v>5</v>
      </c>
      <c r="B20" s="108" t="s">
        <v>200</v>
      </c>
      <c r="C20" s="108" t="s">
        <v>311</v>
      </c>
      <c r="D20" s="108" t="s">
        <v>641</v>
      </c>
      <c r="E20" s="137" t="s">
        <v>305</v>
      </c>
      <c r="F20" s="137" t="s">
        <v>19</v>
      </c>
      <c r="G20" s="177">
        <v>60000</v>
      </c>
      <c r="H20" s="177">
        <v>0</v>
      </c>
      <c r="I20" s="177">
        <f>SUM(G20:H20)</f>
        <v>60000</v>
      </c>
      <c r="J20" s="170">
        <f>IF(G20&gt;=Datos!$D$14,(Datos!$D$14*Datos!$C$14),IF(G20&lt;=Datos!$D$14,(G20*Datos!$C$14)))</f>
        <v>1722</v>
      </c>
      <c r="K20" s="176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70">
        <f>IF(G20&gt;=Datos!$D$15,(Datos!$D$15*Datos!$C$15),IF(G20&lt;=Datos!$D$15,(G20*Datos!$C$15)))</f>
        <v>1824</v>
      </c>
      <c r="M20" s="177">
        <v>25</v>
      </c>
      <c r="N20" s="170">
        <f>SUM(J20:M20)</f>
        <v>7057.6756666666661</v>
      </c>
      <c r="O20" s="213">
        <f>+G20-N20</f>
        <v>52942.324333333338</v>
      </c>
    </row>
    <row r="21" spans="1:15" s="7" customFormat="1" ht="36.75" customHeight="1" x14ac:dyDescent="0.2">
      <c r="A21" s="167">
        <v>6</v>
      </c>
      <c r="B21" s="168" t="s">
        <v>321</v>
      </c>
      <c r="C21" s="168" t="s">
        <v>446</v>
      </c>
      <c r="D21" s="152" t="s">
        <v>338</v>
      </c>
      <c r="E21" s="169" t="s">
        <v>305</v>
      </c>
      <c r="F21" s="169" t="s">
        <v>19</v>
      </c>
      <c r="G21" s="170">
        <v>145000</v>
      </c>
      <c r="H21" s="170">
        <v>0</v>
      </c>
      <c r="I21" s="170">
        <f>SUM(G21:H21)</f>
        <v>145000</v>
      </c>
      <c r="J21" s="170">
        <f>IF(G21&gt;=Datos!$D$14,(Datos!$D$14*Datos!$C$14),IF(G21&lt;=Datos!$D$14,(G21*Datos!$C$14)))</f>
        <v>4161.5</v>
      </c>
      <c r="K21" s="176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70">
        <f>IF(G21&gt;=Datos!$D$15,(Datos!$D$15*Datos!$C$15),IF(G21&lt;=Datos!$D$15,(G21*Datos!$C$15)))</f>
        <v>4408</v>
      </c>
      <c r="M21" s="170">
        <v>25</v>
      </c>
      <c r="N21" s="170">
        <f>SUM(J21:M21)</f>
        <v>31284.985666666667</v>
      </c>
      <c r="O21" s="213">
        <f>+G21-N21</f>
        <v>113715.01433333333</v>
      </c>
    </row>
    <row r="22" spans="1:15" s="7" customFormat="1" ht="36.75" customHeight="1" x14ac:dyDescent="0.2">
      <c r="A22" s="298" t="s">
        <v>490</v>
      </c>
      <c r="B22" s="299"/>
      <c r="C22" s="182">
        <v>2</v>
      </c>
      <c r="D22" s="183"/>
      <c r="E22" s="184"/>
      <c r="F22" s="185"/>
      <c r="G22" s="158">
        <f>SUM(G20:G21)</f>
        <v>205000</v>
      </c>
      <c r="H22" s="158">
        <f t="shared" ref="H22:O22" si="5">SUM(H20:H21)</f>
        <v>0</v>
      </c>
      <c r="I22" s="158">
        <f t="shared" si="5"/>
        <v>205000</v>
      </c>
      <c r="J22" s="158">
        <f t="shared" si="5"/>
        <v>5883.5</v>
      </c>
      <c r="K22" s="240">
        <f t="shared" si="5"/>
        <v>26177.161333333333</v>
      </c>
      <c r="L22" s="158">
        <f t="shared" si="5"/>
        <v>6232</v>
      </c>
      <c r="M22" s="158">
        <f t="shared" si="5"/>
        <v>50</v>
      </c>
      <c r="N22" s="158">
        <f t="shared" si="5"/>
        <v>38342.661333333337</v>
      </c>
      <c r="O22" s="158">
        <f t="shared" si="5"/>
        <v>166657.33866666665</v>
      </c>
    </row>
    <row r="23" spans="1:15" s="7" customFormat="1" ht="36.75" customHeight="1" x14ac:dyDescent="0.2">
      <c r="A23" s="271" t="s">
        <v>537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3"/>
    </row>
    <row r="24" spans="1:15" s="7" customFormat="1" ht="36.75" customHeight="1" x14ac:dyDescent="0.2">
      <c r="A24" s="167">
        <v>7</v>
      </c>
      <c r="B24" s="168" t="s">
        <v>604</v>
      </c>
      <c r="C24" s="168" t="s">
        <v>446</v>
      </c>
      <c r="D24" s="168" t="s">
        <v>248</v>
      </c>
      <c r="E24" s="137" t="s">
        <v>305</v>
      </c>
      <c r="F24" s="137" t="s">
        <v>19</v>
      </c>
      <c r="G24" s="170">
        <v>33000</v>
      </c>
      <c r="H24" s="170">
        <v>0</v>
      </c>
      <c r="I24" s="177">
        <f t="shared" ref="I24:I26" si="6">SUM(G24:H24)</f>
        <v>33000</v>
      </c>
      <c r="J24" s="170">
        <f>IF(G24&gt;=Datos!$D$14,(Datos!$D$14*Datos!$C$14),IF(G24&lt;=Datos!$D$14,(G24*Datos!$C$14)))</f>
        <v>947.1</v>
      </c>
      <c r="K24" s="176" t="str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0</v>
      </c>
      <c r="L24" s="170">
        <f>IF(G24&gt;=Datos!$D$15,(Datos!$D$15*Datos!$C$15),IF(G24&lt;=Datos!$D$15,(G24*Datos!$C$15)))</f>
        <v>1003.2</v>
      </c>
      <c r="M24" s="170">
        <v>25</v>
      </c>
      <c r="N24" s="170">
        <f t="shared" ref="N24:N26" si="7">SUM(J24:M24)</f>
        <v>1975.3000000000002</v>
      </c>
      <c r="O24" s="214">
        <f t="shared" ref="O24:O26" si="8">+G24-N24</f>
        <v>31024.7</v>
      </c>
    </row>
    <row r="25" spans="1:15" s="7" customFormat="1" ht="36.75" customHeight="1" x14ac:dyDescent="0.2">
      <c r="A25" s="167">
        <v>8</v>
      </c>
      <c r="B25" s="186" t="s">
        <v>433</v>
      </c>
      <c r="C25" s="108" t="s">
        <v>309</v>
      </c>
      <c r="D25" s="186" t="s">
        <v>262</v>
      </c>
      <c r="E25" s="181" t="s">
        <v>305</v>
      </c>
      <c r="F25" s="181" t="s">
        <v>19</v>
      </c>
      <c r="G25" s="131">
        <v>55000</v>
      </c>
      <c r="H25" s="177">
        <v>0</v>
      </c>
      <c r="I25" s="177">
        <f t="shared" si="6"/>
        <v>55000</v>
      </c>
      <c r="J25" s="170">
        <f>IF(G25&gt;=Datos!$D$14,(Datos!$D$14*Datos!$C$14),IF(G25&lt;=Datos!$D$14,(G25*Datos!$C$14)))</f>
        <v>1578.5</v>
      </c>
      <c r="K25" s="176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2559.6734999999994</v>
      </c>
      <c r="L25" s="170">
        <f>IF(G25&gt;=Datos!$D$15,(Datos!$D$15*Datos!$C$15),IF(G25&lt;=Datos!$D$15,(G25*Datos!$C$15)))</f>
        <v>1672</v>
      </c>
      <c r="M25" s="177">
        <v>25</v>
      </c>
      <c r="N25" s="170">
        <f t="shared" si="7"/>
        <v>5835.173499999999</v>
      </c>
      <c r="O25" s="214">
        <f t="shared" si="8"/>
        <v>49164.826500000003</v>
      </c>
    </row>
    <row r="26" spans="1:15" s="7" customFormat="1" ht="36.75" customHeight="1" x14ac:dyDescent="0.2">
      <c r="A26" s="167">
        <v>9</v>
      </c>
      <c r="B26" s="168" t="s">
        <v>322</v>
      </c>
      <c r="C26" s="168" t="s">
        <v>310</v>
      </c>
      <c r="D26" s="168" t="s">
        <v>256</v>
      </c>
      <c r="E26" s="169" t="s">
        <v>305</v>
      </c>
      <c r="F26" s="169" t="s">
        <v>306</v>
      </c>
      <c r="G26" s="170">
        <v>37500</v>
      </c>
      <c r="H26" s="170">
        <v>0</v>
      </c>
      <c r="I26" s="177">
        <f t="shared" si="6"/>
        <v>37500</v>
      </c>
      <c r="J26" s="170">
        <f>IF(G26&gt;=Datos!$D$14,(Datos!$D$14*Datos!$C$14),IF(G26&lt;=Datos!$D$14,(G26*Datos!$C$14)))</f>
        <v>1076.25</v>
      </c>
      <c r="K26" s="176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70">
        <f>IF(G26&gt;=Datos!$D$15,(Datos!$D$15*Datos!$C$15),IF(G26&lt;=Datos!$D$15,(G26*Datos!$C$15)))</f>
        <v>1140</v>
      </c>
      <c r="M26" s="170">
        <v>25</v>
      </c>
      <c r="N26" s="170">
        <f t="shared" si="7"/>
        <v>2331.0609999999997</v>
      </c>
      <c r="O26" s="214">
        <f t="shared" si="8"/>
        <v>35168.938999999998</v>
      </c>
    </row>
    <row r="27" spans="1:15" s="7" customFormat="1" ht="36.75" customHeight="1" x14ac:dyDescent="0.2">
      <c r="A27" s="167">
        <v>10</v>
      </c>
      <c r="B27" s="108" t="s">
        <v>76</v>
      </c>
      <c r="C27" s="108" t="s">
        <v>311</v>
      </c>
      <c r="D27" s="108" t="s">
        <v>252</v>
      </c>
      <c r="E27" s="137" t="s">
        <v>305</v>
      </c>
      <c r="F27" s="137" t="s">
        <v>19</v>
      </c>
      <c r="G27" s="177">
        <v>70000</v>
      </c>
      <c r="H27" s="177">
        <v>0</v>
      </c>
      <c r="I27" s="177">
        <f t="shared" ref="I27:I28" si="9">SUM(G27:H27)</f>
        <v>70000</v>
      </c>
      <c r="J27" s="170">
        <f>IF(G27&gt;=Datos!$D$14,(Datos!$D$14*Datos!$C$14),IF(G27&lt;=Datos!$D$14,(G27*Datos!$C$14)))</f>
        <v>2009</v>
      </c>
      <c r="K27" s="176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5368.4756666666663</v>
      </c>
      <c r="L27" s="170">
        <f>IF(G27&gt;=Datos!$D$15,(Datos!$D$15*Datos!$C$15),IF(G27&lt;=Datos!$D$15,(G27*Datos!$C$15)))</f>
        <v>2128</v>
      </c>
      <c r="M27" s="177">
        <v>3825</v>
      </c>
      <c r="N27" s="170">
        <f t="shared" ref="N27" si="10">SUM(J27:M27)</f>
        <v>13330.475666666665</v>
      </c>
      <c r="O27" s="214">
        <f t="shared" ref="O27:O28" si="11">+G27-N27</f>
        <v>56669.524333333335</v>
      </c>
    </row>
    <row r="28" spans="1:15" s="7" customFormat="1" ht="36.75" customHeight="1" x14ac:dyDescent="0.2">
      <c r="A28" s="167">
        <v>11</v>
      </c>
      <c r="B28" s="108" t="s">
        <v>75</v>
      </c>
      <c r="C28" s="108" t="s">
        <v>311</v>
      </c>
      <c r="D28" s="108" t="s">
        <v>256</v>
      </c>
      <c r="E28" s="137" t="s">
        <v>305</v>
      </c>
      <c r="F28" s="137" t="s">
        <v>306</v>
      </c>
      <c r="G28" s="177">
        <v>37500</v>
      </c>
      <c r="H28" s="177">
        <v>0</v>
      </c>
      <c r="I28" s="177">
        <f t="shared" si="9"/>
        <v>37500</v>
      </c>
      <c r="J28" s="170">
        <f>IF(G28&gt;=Datos!$D$14,(Datos!$D$14*Datos!$C$14),IF(G28&lt;=Datos!$D$14,(G28*Datos!$C$14)))</f>
        <v>1076.25</v>
      </c>
      <c r="K28" s="176">
        <v>0</v>
      </c>
      <c r="L28" s="170">
        <f>IF(G28&gt;=Datos!$D$15,(Datos!$D$15*Datos!$C$15),IF(G28&lt;=Datos!$D$15,(G28*Datos!$C$15)))</f>
        <v>1140</v>
      </c>
      <c r="M28" s="177">
        <v>8950.52</v>
      </c>
      <c r="N28" s="170">
        <v>11166.77</v>
      </c>
      <c r="O28" s="214">
        <f t="shared" si="11"/>
        <v>26333.23</v>
      </c>
    </row>
    <row r="29" spans="1:15" s="7" customFormat="1" ht="36.75" customHeight="1" x14ac:dyDescent="0.2">
      <c r="A29" s="271" t="s">
        <v>490</v>
      </c>
      <c r="B29" s="272"/>
      <c r="C29" s="117">
        <v>5</v>
      </c>
      <c r="D29" s="155"/>
      <c r="E29" s="156"/>
      <c r="F29" s="157"/>
      <c r="G29" s="158">
        <f>SUM(G24:G28)</f>
        <v>233000</v>
      </c>
      <c r="H29" s="158">
        <f t="shared" ref="H29:O29" si="12">SUM(H24:H28)</f>
        <v>0</v>
      </c>
      <c r="I29" s="158">
        <f t="shared" si="12"/>
        <v>233000</v>
      </c>
      <c r="J29" s="158">
        <f t="shared" si="12"/>
        <v>6687.1</v>
      </c>
      <c r="K29" s="240">
        <f t="shared" si="12"/>
        <v>8017.9601666666658</v>
      </c>
      <c r="L29" s="158">
        <f t="shared" si="12"/>
        <v>7083.2</v>
      </c>
      <c r="M29" s="158">
        <f t="shared" si="12"/>
        <v>12850.52</v>
      </c>
      <c r="N29" s="158">
        <f t="shared" si="12"/>
        <v>34638.780166666664</v>
      </c>
      <c r="O29" s="158">
        <f t="shared" si="12"/>
        <v>198361.21983333337</v>
      </c>
    </row>
    <row r="30" spans="1:15" s="7" customFormat="1" ht="36.75" customHeight="1" x14ac:dyDescent="0.2">
      <c r="A30" s="271" t="s">
        <v>492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3"/>
    </row>
    <row r="31" spans="1:15" s="7" customFormat="1" ht="36.75" customHeight="1" x14ac:dyDescent="0.2">
      <c r="A31" s="167">
        <v>12</v>
      </c>
      <c r="B31" s="108" t="s">
        <v>625</v>
      </c>
      <c r="C31" s="108" t="s">
        <v>310</v>
      </c>
      <c r="D31" s="108" t="s">
        <v>248</v>
      </c>
      <c r="E31" s="137" t="s">
        <v>305</v>
      </c>
      <c r="F31" s="137" t="s">
        <v>19</v>
      </c>
      <c r="G31" s="177">
        <v>33000</v>
      </c>
      <c r="H31" s="177">
        <v>0</v>
      </c>
      <c r="I31" s="174">
        <f t="shared" ref="I31:I35" si="13">SUM(G31:H31)</f>
        <v>33000</v>
      </c>
      <c r="J31" s="170">
        <f>IF(G31&gt;=Datos!$D$14,(Datos!$D$14*Datos!$C$14),IF(G31&lt;=Datos!$D$14,(G31*Datos!$C$14)))</f>
        <v>947.1</v>
      </c>
      <c r="K31" s="176">
        <v>0</v>
      </c>
      <c r="L31" s="170">
        <f>IF(G31&gt;=Datos!$D$15,(Datos!$D$15*Datos!$C$15),IF(G31&lt;=Datos!$D$15,(G31*Datos!$C$15)))</f>
        <v>1003.2</v>
      </c>
      <c r="M31" s="177">
        <v>25</v>
      </c>
      <c r="N31" s="177">
        <f t="shared" ref="N31:N42" si="14">SUM(J31:M31)</f>
        <v>1975.3000000000002</v>
      </c>
      <c r="O31" s="213">
        <f t="shared" ref="O31:O42" si="15">+G31-N31</f>
        <v>31024.7</v>
      </c>
    </row>
    <row r="32" spans="1:15" s="7" customFormat="1" ht="36.75" customHeight="1" x14ac:dyDescent="0.2">
      <c r="A32" s="167">
        <v>13</v>
      </c>
      <c r="B32" s="108" t="s">
        <v>1014</v>
      </c>
      <c r="C32" s="108" t="s">
        <v>311</v>
      </c>
      <c r="D32" s="108" t="s">
        <v>248</v>
      </c>
      <c r="E32" s="137" t="s">
        <v>305</v>
      </c>
      <c r="F32" s="137" t="s">
        <v>19</v>
      </c>
      <c r="G32" s="177">
        <v>26000</v>
      </c>
      <c r="H32" s="177">
        <v>0</v>
      </c>
      <c r="I32" s="174">
        <f t="shared" ref="I32" si="16">SUM(G32:H32)</f>
        <v>26000</v>
      </c>
      <c r="J32" s="170">
        <f>IF(G32&gt;=Datos!$D$14,(Datos!$D$14*Datos!$C$14),IF(G32&lt;=Datos!$D$14,(G32*Datos!$C$14)))</f>
        <v>746.2</v>
      </c>
      <c r="K32" s="176">
        <v>0</v>
      </c>
      <c r="L32" s="170">
        <f>IF(G32&gt;=Datos!$D$15,(Datos!$D$15*Datos!$C$15),IF(G32&lt;=Datos!$D$15,(G32*Datos!$C$15)))</f>
        <v>790.4</v>
      </c>
      <c r="M32" s="177">
        <v>25</v>
      </c>
      <c r="N32" s="177">
        <f t="shared" ref="N32" si="17">SUM(J32:M32)</f>
        <v>1561.6</v>
      </c>
      <c r="O32" s="213">
        <f t="shared" ref="O32" si="18">+G32-N32</f>
        <v>24438.400000000001</v>
      </c>
    </row>
    <row r="33" spans="1:15" s="7" customFormat="1" ht="36.75" customHeight="1" x14ac:dyDescent="0.2">
      <c r="A33" s="167">
        <v>14</v>
      </c>
      <c r="B33" s="108" t="s">
        <v>177</v>
      </c>
      <c r="C33" s="108" t="s">
        <v>311</v>
      </c>
      <c r="D33" s="108" t="s">
        <v>252</v>
      </c>
      <c r="E33" s="137" t="s">
        <v>305</v>
      </c>
      <c r="F33" s="137" t="s">
        <v>19</v>
      </c>
      <c r="G33" s="177">
        <v>70000</v>
      </c>
      <c r="H33" s="177">
        <v>0</v>
      </c>
      <c r="I33" s="174">
        <f t="shared" si="13"/>
        <v>70000</v>
      </c>
      <c r="J33" s="170">
        <f>IF(G33&gt;=Datos!$D$14,(Datos!$D$14*Datos!$C$14),IF(G33&lt;=Datos!$D$14,(G33*Datos!$C$14)))</f>
        <v>2009</v>
      </c>
      <c r="K33" s="176">
        <v>5025.38</v>
      </c>
      <c r="L33" s="170">
        <f>IF(G33&gt;=Datos!$D$15,(Datos!$D$15*Datos!$C$15),IF(G33&lt;=Datos!$D$15,(G33*Datos!$C$15)))</f>
        <v>2128</v>
      </c>
      <c r="M33" s="177">
        <v>5025</v>
      </c>
      <c r="N33" s="177">
        <f t="shared" si="14"/>
        <v>14187.380000000001</v>
      </c>
      <c r="O33" s="213">
        <f t="shared" si="15"/>
        <v>55812.619999999995</v>
      </c>
    </row>
    <row r="34" spans="1:15" s="7" customFormat="1" ht="36.75" customHeight="1" x14ac:dyDescent="0.2">
      <c r="A34" s="167">
        <v>15</v>
      </c>
      <c r="B34" s="108" t="s">
        <v>216</v>
      </c>
      <c r="C34" s="108" t="s">
        <v>446</v>
      </c>
      <c r="D34" s="108" t="s">
        <v>3</v>
      </c>
      <c r="E34" s="137" t="s">
        <v>305</v>
      </c>
      <c r="F34" s="137" t="s">
        <v>19</v>
      </c>
      <c r="G34" s="177">
        <v>65000</v>
      </c>
      <c r="H34" s="177">
        <v>0</v>
      </c>
      <c r="I34" s="174">
        <f t="shared" si="13"/>
        <v>65000</v>
      </c>
      <c r="J34" s="170">
        <f>IF(G34&gt;=Datos!$D$14,(Datos!$D$14*Datos!$C$14),IF(G34&lt;=Datos!$D$14,(G34*Datos!$C$14)))</f>
        <v>1865.5</v>
      </c>
      <c r="K34" s="176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4427.5756666666657</v>
      </c>
      <c r="L34" s="170">
        <f>IF(G34&gt;=Datos!$D$15,(Datos!$D$15*Datos!$C$15),IF(G34&lt;=Datos!$D$15,(G34*Datos!$C$15)))</f>
        <v>1976</v>
      </c>
      <c r="M34" s="177">
        <v>8785.41</v>
      </c>
      <c r="N34" s="177">
        <f t="shared" si="14"/>
        <v>17054.485666666667</v>
      </c>
      <c r="O34" s="213">
        <f t="shared" si="15"/>
        <v>47945.514333333333</v>
      </c>
    </row>
    <row r="35" spans="1:15" s="7" customFormat="1" ht="36.75" customHeight="1" x14ac:dyDescent="0.2">
      <c r="A35" s="167">
        <v>16</v>
      </c>
      <c r="B35" s="108" t="s">
        <v>574</v>
      </c>
      <c r="C35" s="108" t="s">
        <v>361</v>
      </c>
      <c r="D35" s="108" t="s">
        <v>254</v>
      </c>
      <c r="E35" s="137" t="s">
        <v>305</v>
      </c>
      <c r="F35" s="137" t="s">
        <v>19</v>
      </c>
      <c r="G35" s="177">
        <v>35000</v>
      </c>
      <c r="H35" s="177">
        <v>0</v>
      </c>
      <c r="I35" s="174">
        <f t="shared" si="13"/>
        <v>35000</v>
      </c>
      <c r="J35" s="170">
        <f>IF(G35&gt;=Datos!$D$14,(Datos!$D$14*Datos!$C$14),IF(G35&lt;=Datos!$D$14,(G35*Datos!$C$14)))</f>
        <v>1004.5</v>
      </c>
      <c r="K35" s="176">
        <v>0</v>
      </c>
      <c r="L35" s="170">
        <f>IF(G35&gt;=Datos!$D$15,(Datos!$D$15*Datos!$C$15),IF(G35&lt;=Datos!$D$15,(G35*Datos!$C$15)))</f>
        <v>1064</v>
      </c>
      <c r="M35" s="177">
        <v>14193.51</v>
      </c>
      <c r="N35" s="177">
        <f t="shared" si="14"/>
        <v>16262.01</v>
      </c>
      <c r="O35" s="213">
        <f t="shared" si="15"/>
        <v>18737.989999999998</v>
      </c>
    </row>
    <row r="36" spans="1:15" s="86" customFormat="1" ht="36.75" customHeight="1" x14ac:dyDescent="0.2">
      <c r="A36" s="271" t="s">
        <v>490</v>
      </c>
      <c r="B36" s="272"/>
      <c r="C36" s="117">
        <v>5</v>
      </c>
      <c r="D36" s="117"/>
      <c r="E36" s="212"/>
      <c r="F36" s="134"/>
      <c r="G36" s="121">
        <f t="shared" ref="G36:O36" si="19">SUM(G31:G35)</f>
        <v>229000</v>
      </c>
      <c r="H36" s="121">
        <f t="shared" si="19"/>
        <v>0</v>
      </c>
      <c r="I36" s="121">
        <f t="shared" si="19"/>
        <v>229000</v>
      </c>
      <c r="J36" s="121">
        <f t="shared" si="19"/>
        <v>6572.3</v>
      </c>
      <c r="K36" s="188">
        <f t="shared" si="19"/>
        <v>9452.9556666666649</v>
      </c>
      <c r="L36" s="121">
        <f t="shared" si="19"/>
        <v>6961.6</v>
      </c>
      <c r="M36" s="121">
        <f t="shared" si="19"/>
        <v>28053.919999999998</v>
      </c>
      <c r="N36" s="121">
        <f t="shared" si="19"/>
        <v>51040.775666666676</v>
      </c>
      <c r="O36" s="121">
        <f t="shared" si="19"/>
        <v>177959.22433333332</v>
      </c>
    </row>
    <row r="37" spans="1:15" s="7" customFormat="1" ht="36.75" customHeight="1" x14ac:dyDescent="0.2">
      <c r="A37" s="271" t="s">
        <v>493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3"/>
    </row>
    <row r="38" spans="1:15" ht="36.75" customHeight="1" x14ac:dyDescent="0.2">
      <c r="A38" s="171">
        <v>17</v>
      </c>
      <c r="B38" s="172" t="s">
        <v>613</v>
      </c>
      <c r="C38" s="172" t="s">
        <v>310</v>
      </c>
      <c r="D38" s="100" t="s">
        <v>248</v>
      </c>
      <c r="E38" s="173" t="s">
        <v>305</v>
      </c>
      <c r="F38" s="173" t="s">
        <v>306</v>
      </c>
      <c r="G38" s="174">
        <v>33000</v>
      </c>
      <c r="H38" s="174">
        <v>0</v>
      </c>
      <c r="I38" s="177">
        <f t="shared" ref="I38:I39" si="20">SUM(G38:H38)</f>
        <v>33000</v>
      </c>
      <c r="J38" s="175">
        <f>IF(G38&gt;=Datos!$D$14,(Datos!$D$14*Datos!$C$14),IF(G38&lt;=Datos!$D$14,(G38*Datos!$C$14)))</f>
        <v>947.1</v>
      </c>
      <c r="K38" s="176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75">
        <f>IF(G38&gt;=Datos!$D$15,(Datos!$D$15*Datos!$C$15),IF(G38&lt;=Datos!$D$15,(G38*Datos!$C$15)))</f>
        <v>1003.2</v>
      </c>
      <c r="M38" s="174">
        <v>25</v>
      </c>
      <c r="N38" s="174">
        <f t="shared" ref="N38:N39" si="21">SUM(J38:M38)</f>
        <v>1975.3000000000002</v>
      </c>
      <c r="O38" s="215">
        <f t="shared" ref="O38:O39" si="22">+G38-N38</f>
        <v>31024.7</v>
      </c>
    </row>
    <row r="39" spans="1:15" s="7" customFormat="1" ht="36.75" customHeight="1" x14ac:dyDescent="0.2">
      <c r="A39" s="171">
        <v>18</v>
      </c>
      <c r="B39" s="108" t="s">
        <v>127</v>
      </c>
      <c r="C39" s="108" t="s">
        <v>311</v>
      </c>
      <c r="D39" s="125" t="s">
        <v>333</v>
      </c>
      <c r="E39" s="137" t="s">
        <v>305</v>
      </c>
      <c r="F39" s="137" t="s">
        <v>306</v>
      </c>
      <c r="G39" s="177">
        <v>35000</v>
      </c>
      <c r="H39" s="177">
        <v>0</v>
      </c>
      <c r="I39" s="177">
        <f t="shared" si="20"/>
        <v>35000</v>
      </c>
      <c r="J39" s="170">
        <f>IF(G39&gt;=Datos!$D$14,(Datos!$D$14*Datos!$C$14),IF(G39&lt;=Datos!$D$14,(G39*Datos!$C$14)))</f>
        <v>1004.5</v>
      </c>
      <c r="K39" s="176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70">
        <f>IF(G39&gt;=Datos!$D$15,(Datos!$D$15*Datos!$C$15),IF(G39&lt;=Datos!$D$15,(G39*Datos!$C$15)))</f>
        <v>1064</v>
      </c>
      <c r="M39" s="177">
        <v>25</v>
      </c>
      <c r="N39" s="174">
        <f t="shared" si="21"/>
        <v>2093.5</v>
      </c>
      <c r="O39" s="215">
        <f t="shared" si="22"/>
        <v>32906.5</v>
      </c>
    </row>
    <row r="40" spans="1:15" s="7" customFormat="1" ht="36.75" customHeight="1" x14ac:dyDescent="0.2">
      <c r="A40" s="171">
        <v>19</v>
      </c>
      <c r="B40" s="108" t="s">
        <v>123</v>
      </c>
      <c r="C40" s="108" t="s">
        <v>309</v>
      </c>
      <c r="D40" s="125" t="s">
        <v>333</v>
      </c>
      <c r="E40" s="137" t="s">
        <v>305</v>
      </c>
      <c r="F40" s="137" t="s">
        <v>306</v>
      </c>
      <c r="G40" s="177">
        <v>35000</v>
      </c>
      <c r="H40" s="177">
        <v>0</v>
      </c>
      <c r="I40" s="177">
        <f t="shared" ref="I40:I42" si="23">SUM(G40:H40)</f>
        <v>35000</v>
      </c>
      <c r="J40" s="170">
        <f>IF(G40&gt;=Datos!$D$14,(Datos!$D$14*Datos!$C$14),IF(G40&lt;=Datos!$D$14,(G40*Datos!$C$14)))</f>
        <v>1004.5</v>
      </c>
      <c r="K40" s="176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170">
        <f>IF(G40&gt;=Datos!$D$15,(Datos!$D$15*Datos!$C$15),IF(G40&lt;=Datos!$D$15,(G40*Datos!$C$15)))</f>
        <v>1064</v>
      </c>
      <c r="M40" s="177">
        <v>25</v>
      </c>
      <c r="N40" s="174">
        <f t="shared" si="14"/>
        <v>2093.5</v>
      </c>
      <c r="O40" s="215">
        <f t="shared" si="15"/>
        <v>32906.5</v>
      </c>
    </row>
    <row r="41" spans="1:15" s="7" customFormat="1" ht="36.75" customHeight="1" x14ac:dyDescent="0.2">
      <c r="A41" s="171">
        <v>20</v>
      </c>
      <c r="B41" s="108" t="s">
        <v>614</v>
      </c>
      <c r="C41" s="108" t="s">
        <v>310</v>
      </c>
      <c r="D41" s="108" t="s">
        <v>248</v>
      </c>
      <c r="E41" s="137" t="s">
        <v>305</v>
      </c>
      <c r="F41" s="137" t="s">
        <v>306</v>
      </c>
      <c r="G41" s="177">
        <v>33000</v>
      </c>
      <c r="H41" s="177">
        <v>0</v>
      </c>
      <c r="I41" s="177">
        <f t="shared" si="23"/>
        <v>33000</v>
      </c>
      <c r="J41" s="170">
        <f>IF(G41&gt;=Datos!$D$14,(Datos!$D$14*Datos!$C$14),IF(G41&lt;=Datos!$D$14,(G41*Datos!$C$14)))</f>
        <v>947.1</v>
      </c>
      <c r="K41" s="176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170">
        <f>IF(G41&gt;=Datos!$D$15,(Datos!$D$15*Datos!$C$15),IF(G41&lt;=Datos!$D$15,(G41*Datos!$C$15)))</f>
        <v>1003.2</v>
      </c>
      <c r="M41" s="177">
        <v>25</v>
      </c>
      <c r="N41" s="174">
        <f t="shared" ref="N41" si="24">SUM(J41:M41)</f>
        <v>1975.3000000000002</v>
      </c>
      <c r="O41" s="215">
        <f t="shared" ref="O41" si="25">+G41-N41</f>
        <v>31024.7</v>
      </c>
    </row>
    <row r="42" spans="1:15" ht="36.75" customHeight="1" x14ac:dyDescent="0.2">
      <c r="A42" s="171">
        <v>21</v>
      </c>
      <c r="B42" s="172" t="s">
        <v>187</v>
      </c>
      <c r="C42" s="172" t="s">
        <v>446</v>
      </c>
      <c r="D42" s="100" t="s">
        <v>341</v>
      </c>
      <c r="E42" s="173" t="s">
        <v>305</v>
      </c>
      <c r="F42" s="173" t="s">
        <v>306</v>
      </c>
      <c r="G42" s="174">
        <v>140000</v>
      </c>
      <c r="H42" s="174">
        <v>0</v>
      </c>
      <c r="I42" s="177">
        <f t="shared" si="23"/>
        <v>140000</v>
      </c>
      <c r="J42" s="175">
        <f>IF(G42&gt;=Datos!$D$14,(Datos!$D$14*Datos!$C$14),IF(G42&lt;=Datos!$D$14,(G42*Datos!$C$14)))</f>
        <v>4018</v>
      </c>
      <c r="K42" s="176">
        <v>0</v>
      </c>
      <c r="L42" s="175">
        <f>IF(G42&gt;=Datos!$D$15,(Datos!$D$15*Datos!$C$15),IF(G42&lt;=Datos!$D$15,(G42*Datos!$C$15)))</f>
        <v>4256</v>
      </c>
      <c r="M42" s="174">
        <v>25</v>
      </c>
      <c r="N42" s="174">
        <f t="shared" si="14"/>
        <v>8299</v>
      </c>
      <c r="O42" s="215">
        <f t="shared" si="15"/>
        <v>131701</v>
      </c>
    </row>
    <row r="43" spans="1:15" s="86" customFormat="1" ht="36.75" customHeight="1" x14ac:dyDescent="0.2">
      <c r="A43" s="271" t="s">
        <v>490</v>
      </c>
      <c r="B43" s="272"/>
      <c r="C43" s="117">
        <v>5</v>
      </c>
      <c r="D43" s="117"/>
      <c r="E43" s="212"/>
      <c r="F43" s="134"/>
      <c r="G43" s="121">
        <f>SUM(G38:G42)</f>
        <v>276000</v>
      </c>
      <c r="H43" s="121">
        <f t="shared" ref="H43:O43" si="26">SUM(H38:H42)</f>
        <v>0</v>
      </c>
      <c r="I43" s="121">
        <f t="shared" si="26"/>
        <v>276000</v>
      </c>
      <c r="J43" s="121">
        <f t="shared" si="26"/>
        <v>7921.2</v>
      </c>
      <c r="K43" s="188">
        <f t="shared" si="26"/>
        <v>0</v>
      </c>
      <c r="L43" s="121">
        <f t="shared" si="26"/>
        <v>8390.4</v>
      </c>
      <c r="M43" s="121">
        <f t="shared" si="26"/>
        <v>125</v>
      </c>
      <c r="N43" s="121">
        <f t="shared" si="26"/>
        <v>16436.599999999999</v>
      </c>
      <c r="O43" s="121">
        <f t="shared" si="26"/>
        <v>259563.4</v>
      </c>
    </row>
    <row r="44" spans="1:15" s="7" customFormat="1" ht="36.75" customHeight="1" x14ac:dyDescent="0.2">
      <c r="A44" s="271" t="s">
        <v>640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16"/>
    </row>
    <row r="45" spans="1:15" ht="36.75" customHeight="1" x14ac:dyDescent="0.2">
      <c r="A45" s="171">
        <v>22</v>
      </c>
      <c r="B45" s="172" t="s">
        <v>759</v>
      </c>
      <c r="C45" s="172" t="s">
        <v>361</v>
      </c>
      <c r="D45" s="172" t="s">
        <v>254</v>
      </c>
      <c r="E45" s="173" t="s">
        <v>305</v>
      </c>
      <c r="F45" s="173" t="s">
        <v>19</v>
      </c>
      <c r="G45" s="174">
        <v>35000</v>
      </c>
      <c r="H45" s="174">
        <v>0</v>
      </c>
      <c r="I45" s="174">
        <f t="shared" ref="I45:I52" si="27">SUM(G45:H45)</f>
        <v>35000</v>
      </c>
      <c r="J45" s="175">
        <f>IF(G45&gt;=Datos!$D$14,(Datos!$D$14*Datos!$C$14),IF(G45&lt;=Datos!$D$14,(G45*Datos!$C$14)))</f>
        <v>1004.5</v>
      </c>
      <c r="K45" s="176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5">
        <f>IF(G45&gt;=Datos!$D$15,(Datos!$D$15*Datos!$C$15),IF(G45&lt;=Datos!$D$15,(G45*Datos!$C$15)))</f>
        <v>1064</v>
      </c>
      <c r="M45" s="174">
        <v>5171.38</v>
      </c>
      <c r="N45" s="174">
        <f t="shared" ref="N45:N52" si="28">SUM(J45:M45)</f>
        <v>7239.88</v>
      </c>
      <c r="O45" s="215">
        <f t="shared" ref="O45:O52" si="29">+G45-N45</f>
        <v>27760.12</v>
      </c>
    </row>
    <row r="46" spans="1:15" s="7" customFormat="1" ht="36.75" customHeight="1" x14ac:dyDescent="0.2">
      <c r="A46" s="171">
        <v>23</v>
      </c>
      <c r="B46" s="108" t="s">
        <v>482</v>
      </c>
      <c r="C46" s="108" t="s">
        <v>361</v>
      </c>
      <c r="D46" s="108" t="s">
        <v>248</v>
      </c>
      <c r="E46" s="137" t="s">
        <v>305</v>
      </c>
      <c r="F46" s="137" t="s">
        <v>306</v>
      </c>
      <c r="G46" s="177">
        <v>26000</v>
      </c>
      <c r="H46" s="177">
        <v>0</v>
      </c>
      <c r="I46" s="174">
        <f t="shared" ref="I46:I51" si="30">SUM(G46:H46)</f>
        <v>26000</v>
      </c>
      <c r="J46" s="170">
        <v>746.2</v>
      </c>
      <c r="K46" s="176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170">
        <v>790.4</v>
      </c>
      <c r="M46" s="177">
        <v>25</v>
      </c>
      <c r="N46" s="174">
        <f t="shared" ref="N46:N51" si="31">SUM(J46:M46)</f>
        <v>1561.6</v>
      </c>
      <c r="O46" s="215">
        <f t="shared" ref="O46:O51" si="32">+G46-N46</f>
        <v>24438.400000000001</v>
      </c>
    </row>
    <row r="47" spans="1:15" s="7" customFormat="1" ht="36.75" customHeight="1" x14ac:dyDescent="0.2">
      <c r="A47" s="171">
        <v>24</v>
      </c>
      <c r="B47" s="108" t="s">
        <v>323</v>
      </c>
      <c r="C47" s="108" t="s">
        <v>310</v>
      </c>
      <c r="D47" s="108" t="s">
        <v>253</v>
      </c>
      <c r="E47" s="137" t="s">
        <v>305</v>
      </c>
      <c r="F47" s="137" t="s">
        <v>306</v>
      </c>
      <c r="G47" s="177">
        <v>22500</v>
      </c>
      <c r="H47" s="177">
        <v>0</v>
      </c>
      <c r="I47" s="174">
        <f t="shared" si="30"/>
        <v>22500</v>
      </c>
      <c r="J47" s="170">
        <v>645.75</v>
      </c>
      <c r="K47" s="176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0">
        <v>684</v>
      </c>
      <c r="M47" s="177">
        <v>25</v>
      </c>
      <c r="N47" s="174">
        <f t="shared" si="31"/>
        <v>1354.75</v>
      </c>
      <c r="O47" s="215">
        <f t="shared" si="32"/>
        <v>21145.25</v>
      </c>
    </row>
    <row r="48" spans="1:15" s="7" customFormat="1" ht="36.75" customHeight="1" x14ac:dyDescent="0.2">
      <c r="A48" s="171">
        <v>25</v>
      </c>
      <c r="B48" s="108" t="s">
        <v>585</v>
      </c>
      <c r="C48" s="108" t="s">
        <v>309</v>
      </c>
      <c r="D48" s="108" t="s">
        <v>248</v>
      </c>
      <c r="E48" s="137" t="s">
        <v>305</v>
      </c>
      <c r="F48" s="137" t="s">
        <v>306</v>
      </c>
      <c r="G48" s="177">
        <v>26000</v>
      </c>
      <c r="H48" s="177">
        <v>0</v>
      </c>
      <c r="I48" s="174">
        <f t="shared" si="30"/>
        <v>26000</v>
      </c>
      <c r="J48" s="170">
        <v>746.2</v>
      </c>
      <c r="K48" s="176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0">
        <v>790.4</v>
      </c>
      <c r="M48" s="177">
        <v>25</v>
      </c>
      <c r="N48" s="174">
        <f t="shared" si="31"/>
        <v>1561.6</v>
      </c>
      <c r="O48" s="215">
        <f t="shared" si="32"/>
        <v>24438.400000000001</v>
      </c>
    </row>
    <row r="49" spans="1:15" s="7" customFormat="1" ht="36.75" customHeight="1" x14ac:dyDescent="0.2">
      <c r="A49" s="171">
        <v>26</v>
      </c>
      <c r="B49" s="108" t="s">
        <v>751</v>
      </c>
      <c r="C49" s="108" t="s">
        <v>446</v>
      </c>
      <c r="D49" s="108" t="s">
        <v>248</v>
      </c>
      <c r="E49" s="137" t="s">
        <v>305</v>
      </c>
      <c r="F49" s="137" t="s">
        <v>306</v>
      </c>
      <c r="G49" s="177">
        <v>35000</v>
      </c>
      <c r="H49" s="174">
        <v>0</v>
      </c>
      <c r="I49" s="174">
        <f t="shared" ref="I49" si="33">SUM(G49:H49)</f>
        <v>35000</v>
      </c>
      <c r="J49" s="175">
        <f>IF(G49&gt;=Datos!$D$14,(Datos!$D$14*Datos!$C$14),IF(G49&lt;=Datos!$D$14,(G49*Datos!$C$14)))</f>
        <v>1004.5</v>
      </c>
      <c r="K49" s="176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75">
        <f>IF(G49&gt;=Datos!$D$15,(Datos!$D$15*Datos!$C$15),IF(G49&lt;=Datos!$D$15,(G49*Datos!$C$15)))</f>
        <v>1064</v>
      </c>
      <c r="M49" s="174">
        <v>25</v>
      </c>
      <c r="N49" s="174">
        <f t="shared" ref="N49" si="34">SUM(J49:M49)</f>
        <v>2093.5</v>
      </c>
      <c r="O49" s="215">
        <f t="shared" ref="O49" si="35">+G49-N49</f>
        <v>32906.5</v>
      </c>
    </row>
    <row r="50" spans="1:15" ht="36.75" customHeight="1" x14ac:dyDescent="0.2">
      <c r="A50" s="171">
        <v>27</v>
      </c>
      <c r="B50" s="172" t="s">
        <v>119</v>
      </c>
      <c r="C50" s="172" t="s">
        <v>309</v>
      </c>
      <c r="D50" s="172" t="s">
        <v>248</v>
      </c>
      <c r="E50" s="173" t="s">
        <v>305</v>
      </c>
      <c r="F50" s="173" t="s">
        <v>306</v>
      </c>
      <c r="G50" s="174">
        <v>33000</v>
      </c>
      <c r="H50" s="174">
        <v>0</v>
      </c>
      <c r="I50" s="174">
        <f t="shared" ref="I50" si="36">SUM(G50:H50)</f>
        <v>33000</v>
      </c>
      <c r="J50" s="175">
        <f>IF(G50&gt;=Datos!$D$14,(Datos!$D$14*Datos!$C$14),IF(G50&lt;=Datos!$D$14,(G50*Datos!$C$14)))</f>
        <v>947.1</v>
      </c>
      <c r="K50" s="176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75">
        <f>IF(G50&gt;=Datos!$D$15,(Datos!$D$15*Datos!$C$15),IF(G50&lt;=Datos!$D$15,(G50*Datos!$C$15)))</f>
        <v>1003.2</v>
      </c>
      <c r="M50" s="174">
        <v>1740.46</v>
      </c>
      <c r="N50" s="174">
        <f t="shared" ref="N50" si="37">SUM(J50:M50)</f>
        <v>3690.76</v>
      </c>
      <c r="O50" s="215">
        <f t="shared" ref="O50" si="38">+G50-N50</f>
        <v>29309.239999999998</v>
      </c>
    </row>
    <row r="51" spans="1:15" ht="36.75" customHeight="1" x14ac:dyDescent="0.2">
      <c r="A51" s="171">
        <v>28</v>
      </c>
      <c r="B51" s="172" t="s">
        <v>108</v>
      </c>
      <c r="C51" s="172" t="s">
        <v>309</v>
      </c>
      <c r="D51" s="172" t="s">
        <v>254</v>
      </c>
      <c r="E51" s="173" t="s">
        <v>305</v>
      </c>
      <c r="F51" s="173" t="s">
        <v>19</v>
      </c>
      <c r="G51" s="174">
        <v>35000</v>
      </c>
      <c r="H51" s="174">
        <v>0</v>
      </c>
      <c r="I51" s="174">
        <f t="shared" si="30"/>
        <v>35000</v>
      </c>
      <c r="J51" s="175">
        <f>IF(G51&gt;=Datos!$D$14,(Datos!$D$14*Datos!$C$14),IF(G51&lt;=Datos!$D$14,(G51*Datos!$C$14)))</f>
        <v>1004.5</v>
      </c>
      <c r="K51" s="176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75">
        <f>IF(G51&gt;=Datos!$D$15,(Datos!$D$15*Datos!$C$15),IF(G51&lt;=Datos!$D$15,(G51*Datos!$C$15)))</f>
        <v>1064</v>
      </c>
      <c r="M51" s="174">
        <v>3455.92</v>
      </c>
      <c r="N51" s="174">
        <f t="shared" si="31"/>
        <v>5524.42</v>
      </c>
      <c r="O51" s="215">
        <f t="shared" si="32"/>
        <v>29475.58</v>
      </c>
    </row>
    <row r="52" spans="1:15" s="7" customFormat="1" ht="36.75" customHeight="1" x14ac:dyDescent="0.2">
      <c r="A52" s="171">
        <v>29</v>
      </c>
      <c r="B52" s="108" t="s">
        <v>327</v>
      </c>
      <c r="C52" s="108" t="s">
        <v>361</v>
      </c>
      <c r="D52" s="108" t="s">
        <v>456</v>
      </c>
      <c r="E52" s="137" t="s">
        <v>305</v>
      </c>
      <c r="F52" s="137" t="s">
        <v>19</v>
      </c>
      <c r="G52" s="177">
        <v>90000</v>
      </c>
      <c r="H52" s="177">
        <v>0</v>
      </c>
      <c r="I52" s="174">
        <f t="shared" si="27"/>
        <v>90000</v>
      </c>
      <c r="J52" s="170">
        <f>IF(G52&gt;=Datos!$D$14,(Datos!$D$14*Datos!$C$14),IF(G52&lt;=Datos!$D$14,(G52*Datos!$C$14)))</f>
        <v>2583</v>
      </c>
      <c r="K52" s="176">
        <v>9753.1200000000008</v>
      </c>
      <c r="L52" s="170">
        <f>IF(G52&gt;=Datos!$D$15,(Datos!$D$15*Datos!$C$15),IF(G52&lt;=Datos!$D$15,(G52*Datos!$C$15)))</f>
        <v>2736</v>
      </c>
      <c r="M52" s="177">
        <v>25</v>
      </c>
      <c r="N52" s="174">
        <f t="shared" si="28"/>
        <v>15097.12</v>
      </c>
      <c r="O52" s="215">
        <f t="shared" si="29"/>
        <v>74902.880000000005</v>
      </c>
    </row>
    <row r="53" spans="1:15" s="86" customFormat="1" ht="36.75" customHeight="1" x14ac:dyDescent="0.2">
      <c r="A53" s="271" t="s">
        <v>490</v>
      </c>
      <c r="B53" s="272"/>
      <c r="C53" s="117">
        <v>8</v>
      </c>
      <c r="D53" s="117"/>
      <c r="E53" s="212"/>
      <c r="F53" s="187"/>
      <c r="G53" s="188">
        <f t="shared" ref="G53:O53" si="39">SUM(G45:G52)</f>
        <v>302500</v>
      </c>
      <c r="H53" s="188">
        <f t="shared" si="39"/>
        <v>0</v>
      </c>
      <c r="I53" s="188">
        <f t="shared" si="39"/>
        <v>302500</v>
      </c>
      <c r="J53" s="188">
        <f t="shared" si="39"/>
        <v>8681.75</v>
      </c>
      <c r="K53" s="188">
        <f t="shared" si="39"/>
        <v>9753.1200000000008</v>
      </c>
      <c r="L53" s="188">
        <f t="shared" si="39"/>
        <v>9196</v>
      </c>
      <c r="M53" s="188">
        <f t="shared" si="39"/>
        <v>10492.76</v>
      </c>
      <c r="N53" s="188">
        <f t="shared" si="39"/>
        <v>38123.630000000005</v>
      </c>
      <c r="O53" s="188">
        <f t="shared" si="39"/>
        <v>264376.37</v>
      </c>
    </row>
    <row r="54" spans="1:15" s="7" customFormat="1" ht="36.75" customHeight="1" x14ac:dyDescent="0.2">
      <c r="A54" s="271" t="s">
        <v>538</v>
      </c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16"/>
    </row>
    <row r="55" spans="1:15" s="7" customFormat="1" ht="36.75" customHeight="1" x14ac:dyDescent="0.2">
      <c r="A55" s="167">
        <v>30</v>
      </c>
      <c r="B55" s="108" t="s">
        <v>731</v>
      </c>
      <c r="C55" s="108" t="s">
        <v>361</v>
      </c>
      <c r="D55" s="108" t="s">
        <v>259</v>
      </c>
      <c r="E55" s="137" t="s">
        <v>305</v>
      </c>
      <c r="F55" s="137" t="s">
        <v>306</v>
      </c>
      <c r="G55" s="177">
        <v>22500</v>
      </c>
      <c r="H55" s="177">
        <v>0</v>
      </c>
      <c r="I55" s="177">
        <f>SUM(G55:H55)</f>
        <v>22500</v>
      </c>
      <c r="J55" s="170">
        <f>IF(G55&gt;=Datos!$D$14,(Datos!$D$14*Datos!$C$14),IF(G55&lt;=Datos!$D$14,(G55*Datos!$C$14)))</f>
        <v>645.75</v>
      </c>
      <c r="K55" s="176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0">
        <f>IF(G55&gt;=Datos!$D$15,(Datos!$D$15*Datos!$C$15),IF(G55&lt;=Datos!$D$15,(G55*Datos!$C$15)))</f>
        <v>684</v>
      </c>
      <c r="M55" s="177">
        <v>25</v>
      </c>
      <c r="N55" s="177">
        <f t="shared" ref="N55" si="40">SUM(J55:M55)</f>
        <v>1354.75</v>
      </c>
      <c r="O55" s="215">
        <f t="shared" ref="O55:O60" si="41">+G55-N55</f>
        <v>21145.25</v>
      </c>
    </row>
    <row r="56" spans="1:15" s="7" customFormat="1" ht="36.75" customHeight="1" x14ac:dyDescent="0.2">
      <c r="A56" s="167">
        <v>31</v>
      </c>
      <c r="B56" s="108" t="s">
        <v>824</v>
      </c>
      <c r="C56" s="108" t="s">
        <v>446</v>
      </c>
      <c r="D56" s="108" t="s">
        <v>248</v>
      </c>
      <c r="E56" s="137" t="s">
        <v>305</v>
      </c>
      <c r="F56" s="137" t="s">
        <v>19</v>
      </c>
      <c r="G56" s="177">
        <v>26000</v>
      </c>
      <c r="H56" s="177">
        <v>0</v>
      </c>
      <c r="I56" s="177">
        <f t="shared" ref="I56:I60" si="42">SUM(G56:H56)</f>
        <v>26000</v>
      </c>
      <c r="J56" s="170">
        <f>IF(G56&gt;=Datos!$D$14,(Datos!$D$14*Datos!$C$14),IF(G56&lt;=Datos!$D$14,(G56*Datos!$C$14)))</f>
        <v>746.2</v>
      </c>
      <c r="K56" s="176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0">
        <f>IF(G56&gt;=Datos!$D$15,(Datos!$D$15*Datos!$C$15),IF(G56&lt;=Datos!$D$15,(G56*Datos!$C$15)))</f>
        <v>790.4</v>
      </c>
      <c r="M56" s="177">
        <v>25</v>
      </c>
      <c r="N56" s="177">
        <f t="shared" ref="N56:N58" si="43">SUM(J56:M56)</f>
        <v>1561.6</v>
      </c>
      <c r="O56" s="215">
        <f t="shared" ref="O56:O58" si="44">+G56-N56</f>
        <v>24438.400000000001</v>
      </c>
    </row>
    <row r="57" spans="1:15" s="7" customFormat="1" ht="36.75" customHeight="1" x14ac:dyDescent="0.2">
      <c r="A57" s="167">
        <v>32</v>
      </c>
      <c r="B57" s="108" t="s">
        <v>1015</v>
      </c>
      <c r="C57" s="108" t="s">
        <v>311</v>
      </c>
      <c r="D57" s="108" t="s">
        <v>259</v>
      </c>
      <c r="E57" s="137" t="s">
        <v>305</v>
      </c>
      <c r="F57" s="137" t="s">
        <v>306</v>
      </c>
      <c r="G57" s="177">
        <v>20000</v>
      </c>
      <c r="H57" s="177">
        <v>0</v>
      </c>
      <c r="I57" s="177">
        <f t="shared" ref="I57" si="45">SUM(G57:H57)</f>
        <v>20000</v>
      </c>
      <c r="J57" s="170">
        <f>IF(G57&gt;=Datos!$D$14,(Datos!$D$14*Datos!$C$14),IF(G57&lt;=Datos!$D$14,(G57*Datos!$C$14)))</f>
        <v>574</v>
      </c>
      <c r="K57" s="176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70">
        <f>IF(G57&gt;=Datos!$D$15,(Datos!$D$15*Datos!$C$15),IF(G57&lt;=Datos!$D$15,(G57*Datos!$C$15)))</f>
        <v>608</v>
      </c>
      <c r="M57" s="177">
        <v>25</v>
      </c>
      <c r="N57" s="177">
        <f t="shared" ref="N57" si="46">SUM(J57:M57)</f>
        <v>1207</v>
      </c>
      <c r="O57" s="215">
        <f t="shared" ref="O57" si="47">+G57-N57</f>
        <v>18793</v>
      </c>
    </row>
    <row r="58" spans="1:15" s="7" customFormat="1" ht="36.75" customHeight="1" x14ac:dyDescent="0.2">
      <c r="A58" s="167">
        <v>33</v>
      </c>
      <c r="B58" s="108" t="s">
        <v>122</v>
      </c>
      <c r="C58" s="108" t="s">
        <v>309</v>
      </c>
      <c r="D58" s="108" t="s">
        <v>259</v>
      </c>
      <c r="E58" s="137" t="s">
        <v>305</v>
      </c>
      <c r="F58" s="137" t="s">
        <v>306</v>
      </c>
      <c r="G58" s="177">
        <v>22500</v>
      </c>
      <c r="H58" s="177">
        <v>0</v>
      </c>
      <c r="I58" s="177">
        <f t="shared" ref="I58" si="48">SUM(G58:H58)</f>
        <v>22500</v>
      </c>
      <c r="J58" s="170">
        <f>IF(G58&gt;=Datos!$D$14,(Datos!$D$14*Datos!$C$14),IF(G58&lt;=Datos!$D$14,(G58*Datos!$C$14)))</f>
        <v>645.75</v>
      </c>
      <c r="K58" s="176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70">
        <f>IF(G58&gt;=Datos!$D$15,(Datos!$D$15*Datos!$C$15),IF(G58&lt;=Datos!$D$15,(G58*Datos!$C$15)))</f>
        <v>684</v>
      </c>
      <c r="M58" s="177">
        <v>25</v>
      </c>
      <c r="N58" s="177">
        <f t="shared" si="43"/>
        <v>1354.75</v>
      </c>
      <c r="O58" s="215">
        <f t="shared" si="44"/>
        <v>21145.25</v>
      </c>
    </row>
    <row r="59" spans="1:15" s="7" customFormat="1" ht="36.75" customHeight="1" x14ac:dyDescent="0.2">
      <c r="A59" s="167">
        <v>34</v>
      </c>
      <c r="B59" s="108" t="s">
        <v>301</v>
      </c>
      <c r="C59" s="108" t="s">
        <v>310</v>
      </c>
      <c r="D59" s="108" t="s">
        <v>259</v>
      </c>
      <c r="E59" s="137" t="s">
        <v>305</v>
      </c>
      <c r="F59" s="137" t="s">
        <v>306</v>
      </c>
      <c r="G59" s="177">
        <v>22500</v>
      </c>
      <c r="H59" s="177">
        <v>0</v>
      </c>
      <c r="I59" s="177">
        <f t="shared" si="42"/>
        <v>22500</v>
      </c>
      <c r="J59" s="170">
        <f>IF(G59&gt;=Datos!$D$14,(Datos!$D$14*Datos!$C$14),IF(G59&lt;=Datos!$D$14,(G59*Datos!$C$14)))</f>
        <v>645.75</v>
      </c>
      <c r="K59" s="176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70">
        <f>IF(G59&gt;=Datos!$D$15,(Datos!$D$15*Datos!$C$15),IF(G59&lt;=Datos!$D$15,(G59*Datos!$C$15)))</f>
        <v>684</v>
      </c>
      <c r="M59" s="177">
        <v>25</v>
      </c>
      <c r="N59" s="177">
        <f t="shared" ref="N59:N60" si="49">SUM(J59:M59)</f>
        <v>1354.75</v>
      </c>
      <c r="O59" s="215">
        <f t="shared" si="41"/>
        <v>21145.25</v>
      </c>
    </row>
    <row r="60" spans="1:15" s="7" customFormat="1" ht="36.75" customHeight="1" x14ac:dyDescent="0.2">
      <c r="A60" s="167">
        <v>35</v>
      </c>
      <c r="B60" s="108" t="s">
        <v>488</v>
      </c>
      <c r="C60" s="108" t="s">
        <v>309</v>
      </c>
      <c r="D60" s="108" t="s">
        <v>248</v>
      </c>
      <c r="E60" s="137" t="s">
        <v>305</v>
      </c>
      <c r="F60" s="137" t="s">
        <v>19</v>
      </c>
      <c r="G60" s="177">
        <v>35000</v>
      </c>
      <c r="H60" s="177">
        <v>0</v>
      </c>
      <c r="I60" s="177">
        <f t="shared" si="42"/>
        <v>35000</v>
      </c>
      <c r="J60" s="170">
        <f>IF(G60&gt;=Datos!$D$14,(Datos!$D$14*Datos!$C$14),IF(G60&lt;=Datos!$D$14,(G60*Datos!$C$14)))</f>
        <v>1004.5</v>
      </c>
      <c r="K60" s="176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70">
        <f>IF(G60&gt;=Datos!$D$15,(Datos!$D$15*Datos!$C$15),IF(G60&lt;=Datos!$D$15,(G60*Datos!$C$15)))</f>
        <v>1064</v>
      </c>
      <c r="M60" s="177">
        <v>25</v>
      </c>
      <c r="N60" s="177">
        <f t="shared" si="49"/>
        <v>2093.5</v>
      </c>
      <c r="O60" s="215">
        <f t="shared" si="41"/>
        <v>32906.5</v>
      </c>
    </row>
    <row r="61" spans="1:15" s="86" customFormat="1" ht="36.75" customHeight="1" x14ac:dyDescent="0.2">
      <c r="A61" s="271" t="s">
        <v>490</v>
      </c>
      <c r="B61" s="272"/>
      <c r="C61" s="117">
        <v>6</v>
      </c>
      <c r="D61" s="117"/>
      <c r="E61" s="212"/>
      <c r="F61" s="134"/>
      <c r="G61" s="121">
        <f t="shared" ref="G61:O61" si="50">SUM(G55:G60)</f>
        <v>148500</v>
      </c>
      <c r="H61" s="121">
        <f t="shared" si="50"/>
        <v>0</v>
      </c>
      <c r="I61" s="121">
        <f t="shared" si="50"/>
        <v>148500</v>
      </c>
      <c r="J61" s="121">
        <f t="shared" si="50"/>
        <v>4261.95</v>
      </c>
      <c r="K61" s="188">
        <f t="shared" si="50"/>
        <v>0</v>
      </c>
      <c r="L61" s="121">
        <f t="shared" si="50"/>
        <v>4514.3999999999996</v>
      </c>
      <c r="M61" s="121">
        <f t="shared" si="50"/>
        <v>150</v>
      </c>
      <c r="N61" s="121">
        <f t="shared" si="50"/>
        <v>8926.35</v>
      </c>
      <c r="O61" s="121">
        <f t="shared" si="50"/>
        <v>139573.65</v>
      </c>
    </row>
    <row r="62" spans="1:15" s="7" customFormat="1" ht="36.75" customHeight="1" x14ac:dyDescent="0.2">
      <c r="A62" s="271" t="s">
        <v>540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16"/>
    </row>
    <row r="63" spans="1:15" s="7" customFormat="1" ht="36.75" customHeight="1" x14ac:dyDescent="0.2">
      <c r="A63" s="167">
        <v>36</v>
      </c>
      <c r="B63" s="108" t="s">
        <v>825</v>
      </c>
      <c r="C63" s="108" t="s">
        <v>446</v>
      </c>
      <c r="D63" s="130" t="s">
        <v>616</v>
      </c>
      <c r="E63" s="137" t="s">
        <v>305</v>
      </c>
      <c r="F63" s="137" t="s">
        <v>19</v>
      </c>
      <c r="G63" s="177">
        <v>65000</v>
      </c>
      <c r="H63" s="177">
        <v>0</v>
      </c>
      <c r="I63" s="177">
        <f t="shared" ref="I63:I65" si="51">SUM(G63:H63)</f>
        <v>65000</v>
      </c>
      <c r="J63" s="170">
        <f>IF(G63&gt;=Datos!$D$14,(Datos!$D$14*Datos!$C$14),IF(G63&lt;=Datos!$D$14,(G63*Datos!$C$14)))</f>
        <v>1865.5</v>
      </c>
      <c r="K63" s="176">
        <v>0</v>
      </c>
      <c r="L63" s="170">
        <f>IF(G63&gt;=Datos!$D$15,(Datos!$D$15*Datos!$C$15),IF(G63&lt;=Datos!$D$15,(G63*Datos!$C$15)))</f>
        <v>1976</v>
      </c>
      <c r="M63" s="177">
        <v>25</v>
      </c>
      <c r="N63" s="177">
        <f t="shared" ref="N63:N64" si="52">SUM(J63:M63)</f>
        <v>3866.5</v>
      </c>
      <c r="O63" s="215">
        <f t="shared" ref="O63:O64" si="53">+G63-N63</f>
        <v>61133.5</v>
      </c>
    </row>
    <row r="64" spans="1:15" s="7" customFormat="1" ht="36.75" customHeight="1" x14ac:dyDescent="0.2">
      <c r="A64" s="167">
        <v>37</v>
      </c>
      <c r="B64" s="108" t="s">
        <v>615</v>
      </c>
      <c r="C64" s="108" t="s">
        <v>446</v>
      </c>
      <c r="D64" s="130" t="s">
        <v>616</v>
      </c>
      <c r="E64" s="137" t="s">
        <v>305</v>
      </c>
      <c r="F64" s="137" t="s">
        <v>19</v>
      </c>
      <c r="G64" s="177">
        <v>75000</v>
      </c>
      <c r="H64" s="177">
        <v>0</v>
      </c>
      <c r="I64" s="177">
        <f t="shared" ref="I64" si="54">SUM(G64:H64)</f>
        <v>75000</v>
      </c>
      <c r="J64" s="170">
        <f>IF(G64&gt;=Datos!$D$14,(Datos!$D$14*Datos!$C$14),IF(G64&lt;=Datos!$D$14,(G64*Datos!$C$14)))</f>
        <v>2152.5</v>
      </c>
      <c r="K64" s="176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6309.3756666666668</v>
      </c>
      <c r="L64" s="170">
        <f>IF(G64&gt;=Datos!$D$15,(Datos!$D$15*Datos!$C$15),IF(G64&lt;=Datos!$D$15,(G64*Datos!$C$15)))</f>
        <v>2280</v>
      </c>
      <c r="M64" s="177">
        <v>25</v>
      </c>
      <c r="N64" s="177">
        <f t="shared" si="52"/>
        <v>10766.875666666667</v>
      </c>
      <c r="O64" s="215">
        <f t="shared" si="53"/>
        <v>64233.124333333333</v>
      </c>
    </row>
    <row r="65" spans="1:15" s="7" customFormat="1" ht="36.75" customHeight="1" x14ac:dyDescent="0.2">
      <c r="A65" s="167">
        <v>38</v>
      </c>
      <c r="B65" s="108" t="s">
        <v>203</v>
      </c>
      <c r="C65" s="108" t="s">
        <v>446</v>
      </c>
      <c r="D65" s="130" t="s">
        <v>616</v>
      </c>
      <c r="E65" s="137" t="s">
        <v>305</v>
      </c>
      <c r="F65" s="137" t="s">
        <v>19</v>
      </c>
      <c r="G65" s="177">
        <v>70000</v>
      </c>
      <c r="H65" s="177">
        <v>0</v>
      </c>
      <c r="I65" s="177">
        <f t="shared" si="51"/>
        <v>70000</v>
      </c>
      <c r="J65" s="170">
        <f>IF(G65&gt;=Datos!$D$14,(Datos!$D$14*Datos!$C$14),IF(G65&lt;=Datos!$D$14,(G65*Datos!$C$14)))</f>
        <v>2009</v>
      </c>
      <c r="K65" s="176">
        <v>5025.38</v>
      </c>
      <c r="L65" s="170">
        <f>IF(G65&gt;=Datos!$D$15,(Datos!$D$15*Datos!$C$15),IF(G65&lt;=Datos!$D$15,(G65*Datos!$C$15)))</f>
        <v>2128</v>
      </c>
      <c r="M65" s="177">
        <v>1740.46</v>
      </c>
      <c r="N65" s="177">
        <f t="shared" ref="N65" si="55">SUM(J65:M65)</f>
        <v>10902.84</v>
      </c>
      <c r="O65" s="215">
        <f t="shared" ref="O65" si="56">+G65-N65</f>
        <v>59097.16</v>
      </c>
    </row>
    <row r="66" spans="1:15" s="86" customFormat="1" ht="36.75" customHeight="1" x14ac:dyDescent="0.2">
      <c r="A66" s="271" t="s">
        <v>490</v>
      </c>
      <c r="B66" s="272"/>
      <c r="C66" s="117">
        <v>3</v>
      </c>
      <c r="D66" s="117"/>
      <c r="E66" s="212"/>
      <c r="F66" s="134"/>
      <c r="G66" s="121">
        <f t="shared" ref="G66:O66" si="57">SUM(G63:G65)</f>
        <v>210000</v>
      </c>
      <c r="H66" s="121">
        <f t="shared" si="57"/>
        <v>0</v>
      </c>
      <c r="I66" s="121">
        <f t="shared" si="57"/>
        <v>210000</v>
      </c>
      <c r="J66" s="121">
        <f t="shared" si="57"/>
        <v>6027</v>
      </c>
      <c r="K66" s="188">
        <f t="shared" si="57"/>
        <v>11334.755666666668</v>
      </c>
      <c r="L66" s="121">
        <f t="shared" si="57"/>
        <v>6384</v>
      </c>
      <c r="M66" s="121">
        <f t="shared" si="57"/>
        <v>1790.46</v>
      </c>
      <c r="N66" s="121">
        <f t="shared" si="57"/>
        <v>25536.215666666667</v>
      </c>
      <c r="O66" s="121">
        <f t="shared" si="57"/>
        <v>184463.78433333334</v>
      </c>
    </row>
    <row r="67" spans="1:15" s="7" customFormat="1" ht="36.75" customHeight="1" x14ac:dyDescent="0.2">
      <c r="A67" s="271" t="s">
        <v>542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16"/>
    </row>
    <row r="68" spans="1:15" s="7" customFormat="1" ht="36.75" customHeight="1" x14ac:dyDescent="0.2">
      <c r="A68" s="167">
        <v>39</v>
      </c>
      <c r="B68" s="108" t="s">
        <v>626</v>
      </c>
      <c r="C68" s="108" t="s">
        <v>361</v>
      </c>
      <c r="D68" s="108" t="s">
        <v>4</v>
      </c>
      <c r="E68" s="137" t="s">
        <v>305</v>
      </c>
      <c r="F68" s="137" t="s">
        <v>19</v>
      </c>
      <c r="G68" s="177">
        <v>21500</v>
      </c>
      <c r="H68" s="177">
        <v>0</v>
      </c>
      <c r="I68" s="177">
        <f t="shared" ref="I68:I129" si="58">SUM(G68:H68)</f>
        <v>21500</v>
      </c>
      <c r="J68" s="170">
        <f>IF(G68&gt;=Datos!$D$14,(Datos!$D$14*Datos!$C$14),IF(G68&lt;=Datos!$D$14,(G68*Datos!$C$14)))</f>
        <v>617.04999999999995</v>
      </c>
      <c r="K68" s="176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0">
        <f>IF(G68&gt;=Datos!$D$15,(Datos!$D$15*Datos!$C$15),IF(G68&lt;=Datos!$D$15,(G68*Datos!$C$15)))</f>
        <v>653.6</v>
      </c>
      <c r="M68" s="177">
        <v>25</v>
      </c>
      <c r="N68" s="177">
        <f t="shared" ref="N68" si="59">SUM(J68:M68)</f>
        <v>1295.6500000000001</v>
      </c>
      <c r="O68" s="213">
        <f t="shared" ref="O68" si="60">+G68-N68</f>
        <v>20204.349999999999</v>
      </c>
    </row>
    <row r="69" spans="1:15" s="7" customFormat="1" ht="36.75" customHeight="1" x14ac:dyDescent="0.2">
      <c r="A69" s="167">
        <v>40</v>
      </c>
      <c r="B69" s="108" t="s">
        <v>627</v>
      </c>
      <c r="C69" s="108" t="s">
        <v>361</v>
      </c>
      <c r="D69" s="108" t="s">
        <v>4</v>
      </c>
      <c r="E69" s="137" t="s">
        <v>305</v>
      </c>
      <c r="F69" s="137" t="s">
        <v>19</v>
      </c>
      <c r="G69" s="177">
        <v>21500</v>
      </c>
      <c r="H69" s="177">
        <v>0</v>
      </c>
      <c r="I69" s="177">
        <f t="shared" si="58"/>
        <v>21500</v>
      </c>
      <c r="J69" s="170">
        <f>IF(G69&gt;=Datos!$D$14,(Datos!$D$14*Datos!$C$14),IF(G69&lt;=Datos!$D$14,(G69*Datos!$C$14)))</f>
        <v>617.04999999999995</v>
      </c>
      <c r="K69" s="176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0">
        <f>IF(G69&gt;=Datos!$D$15,(Datos!$D$15*Datos!$C$15),IF(G69&lt;=Datos!$D$15,(G69*Datos!$C$15)))</f>
        <v>653.6</v>
      </c>
      <c r="M69" s="177">
        <v>25</v>
      </c>
      <c r="N69" s="177">
        <f t="shared" ref="N69:N71" si="61">SUM(J69:M69)</f>
        <v>1295.6500000000001</v>
      </c>
      <c r="O69" s="213">
        <f t="shared" ref="O69:O71" si="62">+G69-N69</f>
        <v>20204.349999999999</v>
      </c>
    </row>
    <row r="70" spans="1:15" s="7" customFormat="1" ht="36.75" customHeight="1" x14ac:dyDescent="0.2">
      <c r="A70" s="167">
        <v>41</v>
      </c>
      <c r="B70" s="108" t="s">
        <v>628</v>
      </c>
      <c r="C70" s="108" t="s">
        <v>361</v>
      </c>
      <c r="D70" s="108" t="s">
        <v>629</v>
      </c>
      <c r="E70" s="137" t="s">
        <v>305</v>
      </c>
      <c r="F70" s="137" t="s">
        <v>19</v>
      </c>
      <c r="G70" s="177">
        <v>26000</v>
      </c>
      <c r="H70" s="177">
        <v>0</v>
      </c>
      <c r="I70" s="177">
        <f t="shared" si="58"/>
        <v>26000</v>
      </c>
      <c r="J70" s="170">
        <f>IF(G70&gt;=Datos!$D$14,(Datos!$D$14*Datos!$C$14),IF(G70&lt;=Datos!$D$14,(G70*Datos!$C$14)))</f>
        <v>746.2</v>
      </c>
      <c r="K70" s="176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0">
        <f>IF(G70&gt;=Datos!$D$15,(Datos!$D$15*Datos!$C$15),IF(G70&lt;=Datos!$D$15,(G70*Datos!$C$15)))</f>
        <v>790.4</v>
      </c>
      <c r="M70" s="177">
        <v>25</v>
      </c>
      <c r="N70" s="177">
        <f t="shared" si="61"/>
        <v>1561.6</v>
      </c>
      <c r="O70" s="213">
        <f t="shared" si="62"/>
        <v>24438.400000000001</v>
      </c>
    </row>
    <row r="71" spans="1:15" s="7" customFormat="1" ht="36.75" customHeight="1" x14ac:dyDescent="0.2">
      <c r="A71" s="167">
        <v>42</v>
      </c>
      <c r="B71" s="108" t="s">
        <v>630</v>
      </c>
      <c r="C71" s="108" t="s">
        <v>361</v>
      </c>
      <c r="D71" s="108" t="s">
        <v>4</v>
      </c>
      <c r="E71" s="137" t="s">
        <v>305</v>
      </c>
      <c r="F71" s="137" t="s">
        <v>306</v>
      </c>
      <c r="G71" s="177">
        <v>21500</v>
      </c>
      <c r="H71" s="177">
        <v>0</v>
      </c>
      <c r="I71" s="177">
        <f t="shared" si="58"/>
        <v>21500</v>
      </c>
      <c r="J71" s="170">
        <f>IF(G71&gt;=Datos!$D$14,(Datos!$D$14*Datos!$C$14),IF(G71&lt;=Datos!$D$14,(G71*Datos!$C$14)))</f>
        <v>617.04999999999995</v>
      </c>
      <c r="K71" s="176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0">
        <f>IF(G71&gt;=Datos!$D$15,(Datos!$D$15*Datos!$C$15),IF(G71&lt;=Datos!$D$15,(G71*Datos!$C$15)))</f>
        <v>653.6</v>
      </c>
      <c r="M71" s="177">
        <v>25</v>
      </c>
      <c r="N71" s="177">
        <f t="shared" si="61"/>
        <v>1295.6500000000001</v>
      </c>
      <c r="O71" s="213">
        <f t="shared" si="62"/>
        <v>20204.349999999999</v>
      </c>
    </row>
    <row r="72" spans="1:15" s="7" customFormat="1" ht="36.75" customHeight="1" x14ac:dyDescent="0.2">
      <c r="A72" s="167">
        <v>43</v>
      </c>
      <c r="B72" s="108" t="s">
        <v>631</v>
      </c>
      <c r="C72" s="108" t="s">
        <v>310</v>
      </c>
      <c r="D72" s="108" t="s">
        <v>4</v>
      </c>
      <c r="E72" s="137" t="s">
        <v>305</v>
      </c>
      <c r="F72" s="137" t="s">
        <v>19</v>
      </c>
      <c r="G72" s="177">
        <v>21500</v>
      </c>
      <c r="H72" s="177">
        <v>0</v>
      </c>
      <c r="I72" s="177">
        <f t="shared" si="58"/>
        <v>21500</v>
      </c>
      <c r="J72" s="170">
        <f>IF(G72&gt;=Datos!$D$14,(Datos!$D$14*Datos!$C$14),IF(G72&lt;=Datos!$D$14,(G72*Datos!$C$14)))</f>
        <v>617.04999999999995</v>
      </c>
      <c r="K72" s="176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0">
        <f>IF(G72&gt;=Datos!$D$15,(Datos!$D$15*Datos!$C$15),IF(G72&lt;=Datos!$D$15,(G72*Datos!$C$15)))</f>
        <v>653.6</v>
      </c>
      <c r="M72" s="177">
        <v>25</v>
      </c>
      <c r="N72" s="177">
        <f t="shared" ref="N72" si="63">SUM(J72:M72)</f>
        <v>1295.6500000000001</v>
      </c>
      <c r="O72" s="213">
        <f t="shared" ref="O72" si="64">+G72-N72</f>
        <v>20204.349999999999</v>
      </c>
    </row>
    <row r="73" spans="1:15" s="7" customFormat="1" ht="36.75" customHeight="1" x14ac:dyDescent="0.2">
      <c r="A73" s="167">
        <v>44</v>
      </c>
      <c r="B73" s="108" t="s">
        <v>732</v>
      </c>
      <c r="C73" s="108" t="s">
        <v>361</v>
      </c>
      <c r="D73" s="108" t="s">
        <v>4</v>
      </c>
      <c r="E73" s="137" t="s">
        <v>305</v>
      </c>
      <c r="F73" s="137" t="s">
        <v>19</v>
      </c>
      <c r="G73" s="177">
        <v>21500</v>
      </c>
      <c r="H73" s="177">
        <v>0</v>
      </c>
      <c r="I73" s="177">
        <f t="shared" si="58"/>
        <v>21500</v>
      </c>
      <c r="J73" s="170">
        <f>IF(G73&gt;=Datos!$D$14,(Datos!$D$14*Datos!$C$14),IF(G73&lt;=Datos!$D$14,(G73*Datos!$C$14)))</f>
        <v>617.04999999999995</v>
      </c>
      <c r="K73" s="176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0">
        <f>IF(G73&gt;=Datos!$D$15,(Datos!$D$15*Datos!$C$15),IF(G73&lt;=Datos!$D$15,(G73*Datos!$C$15)))</f>
        <v>653.6</v>
      </c>
      <c r="M73" s="177">
        <v>25</v>
      </c>
      <c r="N73" s="177">
        <f t="shared" ref="N73:N134" si="65">SUM(J73:M73)</f>
        <v>1295.6500000000001</v>
      </c>
      <c r="O73" s="213">
        <f t="shared" ref="O73:O134" si="66">+G73-N73</f>
        <v>20204.349999999999</v>
      </c>
    </row>
    <row r="74" spans="1:15" s="7" customFormat="1" ht="36.75" customHeight="1" x14ac:dyDescent="0.2">
      <c r="A74" s="167">
        <v>45</v>
      </c>
      <c r="B74" s="108" t="s">
        <v>733</v>
      </c>
      <c r="C74" s="108" t="s">
        <v>361</v>
      </c>
      <c r="D74" s="108" t="s">
        <v>4</v>
      </c>
      <c r="E74" s="137" t="s">
        <v>305</v>
      </c>
      <c r="F74" s="137" t="s">
        <v>19</v>
      </c>
      <c r="G74" s="177">
        <v>21500</v>
      </c>
      <c r="H74" s="177">
        <v>0</v>
      </c>
      <c r="I74" s="177">
        <f t="shared" si="58"/>
        <v>21500</v>
      </c>
      <c r="J74" s="170">
        <f>IF(G74&gt;=Datos!$D$14,(Datos!$D$14*Datos!$C$14),IF(G74&lt;=Datos!$D$14,(G74*Datos!$C$14)))</f>
        <v>617.04999999999995</v>
      </c>
      <c r="K74" s="176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0">
        <f>IF(G74&gt;=Datos!$D$15,(Datos!$D$15*Datos!$C$15),IF(G74&lt;=Datos!$D$15,(G74*Datos!$C$15)))</f>
        <v>653.6</v>
      </c>
      <c r="M74" s="177">
        <v>25</v>
      </c>
      <c r="N74" s="177">
        <f t="shared" si="65"/>
        <v>1295.6500000000001</v>
      </c>
      <c r="O74" s="213">
        <f t="shared" si="66"/>
        <v>20204.349999999999</v>
      </c>
    </row>
    <row r="75" spans="1:15" s="7" customFormat="1" ht="36.75" customHeight="1" x14ac:dyDescent="0.2">
      <c r="A75" s="167">
        <v>46</v>
      </c>
      <c r="B75" s="108" t="s">
        <v>734</v>
      </c>
      <c r="C75" s="108" t="s">
        <v>361</v>
      </c>
      <c r="D75" s="108" t="s">
        <v>4</v>
      </c>
      <c r="E75" s="137" t="s">
        <v>305</v>
      </c>
      <c r="F75" s="137" t="s">
        <v>19</v>
      </c>
      <c r="G75" s="177">
        <v>21500</v>
      </c>
      <c r="H75" s="177">
        <v>0</v>
      </c>
      <c r="I75" s="177">
        <f t="shared" si="58"/>
        <v>21500</v>
      </c>
      <c r="J75" s="170">
        <f>IF(G75&gt;=Datos!$D$14,(Datos!$D$14*Datos!$C$14),IF(G75&lt;=Datos!$D$14,(G75*Datos!$C$14)))</f>
        <v>617.04999999999995</v>
      </c>
      <c r="K75" s="176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0">
        <f>IF(G75&gt;=Datos!$D$15,(Datos!$D$15*Datos!$C$15),IF(G75&lt;=Datos!$D$15,(G75*Datos!$C$15)))</f>
        <v>653.6</v>
      </c>
      <c r="M75" s="177">
        <v>25</v>
      </c>
      <c r="N75" s="177">
        <f t="shared" si="65"/>
        <v>1295.6500000000001</v>
      </c>
      <c r="O75" s="213">
        <f t="shared" si="66"/>
        <v>20204.349999999999</v>
      </c>
    </row>
    <row r="76" spans="1:15" s="7" customFormat="1" ht="36.75" customHeight="1" x14ac:dyDescent="0.2">
      <c r="A76" s="167">
        <v>47</v>
      </c>
      <c r="B76" s="108" t="s">
        <v>826</v>
      </c>
      <c r="C76" s="108" t="s">
        <v>361</v>
      </c>
      <c r="D76" s="108" t="s">
        <v>4</v>
      </c>
      <c r="E76" s="137" t="s">
        <v>305</v>
      </c>
      <c r="F76" s="137" t="s">
        <v>19</v>
      </c>
      <c r="G76" s="177">
        <v>21500</v>
      </c>
      <c r="H76" s="177">
        <v>0</v>
      </c>
      <c r="I76" s="177">
        <f t="shared" si="58"/>
        <v>21500</v>
      </c>
      <c r="J76" s="170">
        <f>IF(G76&gt;=Datos!$D$14,(Datos!$D$14*Datos!$C$14),IF(G76&lt;=Datos!$D$14,(G76*Datos!$C$14)))</f>
        <v>617.04999999999995</v>
      </c>
      <c r="K76" s="176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0">
        <f>IF(G76&gt;=Datos!$D$15,(Datos!$D$15*Datos!$C$15),IF(G76&lt;=Datos!$D$15,(G76*Datos!$C$15)))</f>
        <v>653.6</v>
      </c>
      <c r="M76" s="177">
        <v>25</v>
      </c>
      <c r="N76" s="177">
        <f t="shared" ref="N76" si="67">SUM(J76:M76)</f>
        <v>1295.6500000000001</v>
      </c>
      <c r="O76" s="213">
        <f t="shared" ref="O76" si="68">+G76-N76</f>
        <v>20204.349999999999</v>
      </c>
    </row>
    <row r="77" spans="1:15" s="7" customFormat="1" ht="36.75" customHeight="1" x14ac:dyDescent="0.2">
      <c r="A77" s="167">
        <v>48</v>
      </c>
      <c r="B77" s="108" t="s">
        <v>827</v>
      </c>
      <c r="C77" s="108" t="s">
        <v>310</v>
      </c>
      <c r="D77" s="108" t="s">
        <v>4</v>
      </c>
      <c r="E77" s="137" t="s">
        <v>305</v>
      </c>
      <c r="F77" s="137" t="s">
        <v>19</v>
      </c>
      <c r="G77" s="177">
        <v>21500</v>
      </c>
      <c r="H77" s="177">
        <v>0</v>
      </c>
      <c r="I77" s="177">
        <f t="shared" si="58"/>
        <v>21500</v>
      </c>
      <c r="J77" s="170">
        <f>IF(G77&gt;=Datos!$D$14,(Datos!$D$14*Datos!$C$14),IF(G77&lt;=Datos!$D$14,(G77*Datos!$C$14)))</f>
        <v>617.04999999999995</v>
      </c>
      <c r="K77" s="176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0">
        <f>IF(G77&gt;=Datos!$D$15,(Datos!$D$15*Datos!$C$15),IF(G77&lt;=Datos!$D$15,(G77*Datos!$C$15)))</f>
        <v>653.6</v>
      </c>
      <c r="M77" s="177">
        <v>25</v>
      </c>
      <c r="N77" s="177">
        <f t="shared" ref="N77:N127" si="69">SUM(J77:M77)</f>
        <v>1295.6500000000001</v>
      </c>
      <c r="O77" s="213">
        <f t="shared" ref="O77:O127" si="70">+G77-N77</f>
        <v>20204.349999999999</v>
      </c>
    </row>
    <row r="78" spans="1:15" s="7" customFormat="1" ht="36.75" customHeight="1" x14ac:dyDescent="0.2">
      <c r="A78" s="167">
        <v>49</v>
      </c>
      <c r="B78" s="172" t="s">
        <v>828</v>
      </c>
      <c r="C78" s="108" t="s">
        <v>715</v>
      </c>
      <c r="D78" s="108" t="s">
        <v>4</v>
      </c>
      <c r="E78" s="137" t="s">
        <v>305</v>
      </c>
      <c r="F78" s="137" t="s">
        <v>19</v>
      </c>
      <c r="G78" s="177">
        <v>21500</v>
      </c>
      <c r="H78" s="177">
        <v>0</v>
      </c>
      <c r="I78" s="177">
        <f t="shared" si="58"/>
        <v>21500</v>
      </c>
      <c r="J78" s="170">
        <f>IF(G78&gt;=Datos!$D$14,(Datos!$D$14*Datos!$C$14),IF(G78&lt;=Datos!$D$14,(G78*Datos!$C$14)))</f>
        <v>617.04999999999995</v>
      </c>
      <c r="K78" s="176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0">
        <f>IF(G78&gt;=Datos!$D$15,(Datos!$D$15*Datos!$C$15),IF(G78&lt;=Datos!$D$15,(G78*Datos!$C$15)))</f>
        <v>653.6</v>
      </c>
      <c r="M78" s="177">
        <v>3025</v>
      </c>
      <c r="N78" s="177">
        <f t="shared" si="69"/>
        <v>4295.6499999999996</v>
      </c>
      <c r="O78" s="213">
        <f t="shared" si="70"/>
        <v>17204.349999999999</v>
      </c>
    </row>
    <row r="79" spans="1:15" s="7" customFormat="1" ht="36.75" customHeight="1" x14ac:dyDescent="0.2">
      <c r="A79" s="167">
        <v>50</v>
      </c>
      <c r="B79" s="108" t="s">
        <v>829</v>
      </c>
      <c r="C79" s="108" t="s">
        <v>715</v>
      </c>
      <c r="D79" s="108" t="s">
        <v>4</v>
      </c>
      <c r="E79" s="137" t="s">
        <v>305</v>
      </c>
      <c r="F79" s="137" t="s">
        <v>19</v>
      </c>
      <c r="G79" s="177">
        <v>21500</v>
      </c>
      <c r="H79" s="177">
        <v>0</v>
      </c>
      <c r="I79" s="177">
        <f t="shared" si="58"/>
        <v>21500</v>
      </c>
      <c r="J79" s="170">
        <f>IF(G79&gt;=Datos!$D$14,(Datos!$D$14*Datos!$C$14),IF(G79&lt;=Datos!$D$14,(G79*Datos!$C$14)))</f>
        <v>617.04999999999995</v>
      </c>
      <c r="K79" s="176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0">
        <f>IF(G79&gt;=Datos!$D$15,(Datos!$D$15*Datos!$C$15),IF(G79&lt;=Datos!$D$15,(G79*Datos!$C$15)))</f>
        <v>653.6</v>
      </c>
      <c r="M79" s="177">
        <v>25</v>
      </c>
      <c r="N79" s="177">
        <f t="shared" si="69"/>
        <v>1295.6500000000001</v>
      </c>
      <c r="O79" s="213">
        <f t="shared" si="70"/>
        <v>20204.349999999999</v>
      </c>
    </row>
    <row r="80" spans="1:15" s="7" customFormat="1" ht="36.75" customHeight="1" x14ac:dyDescent="0.2">
      <c r="A80" s="167">
        <v>51</v>
      </c>
      <c r="B80" s="159" t="s">
        <v>830</v>
      </c>
      <c r="C80" s="108" t="s">
        <v>715</v>
      </c>
      <c r="D80" s="130" t="s">
        <v>4</v>
      </c>
      <c r="E80" s="137" t="s">
        <v>305</v>
      </c>
      <c r="F80" s="137" t="s">
        <v>19</v>
      </c>
      <c r="G80" s="177">
        <v>21500</v>
      </c>
      <c r="H80" s="177">
        <v>0</v>
      </c>
      <c r="I80" s="177">
        <f t="shared" si="58"/>
        <v>21500</v>
      </c>
      <c r="J80" s="170">
        <f>IF(G80&gt;=Datos!$D$14,(Datos!$D$14*Datos!$C$14),IF(G80&lt;=Datos!$D$14,(G80*Datos!$C$14)))</f>
        <v>617.04999999999995</v>
      </c>
      <c r="K80" s="176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0">
        <f>IF(G80&gt;=Datos!$D$15,(Datos!$D$15*Datos!$C$15),IF(G80&lt;=Datos!$D$15,(G80*Datos!$C$15)))</f>
        <v>653.6</v>
      </c>
      <c r="M80" s="177">
        <v>2011.95</v>
      </c>
      <c r="N80" s="177">
        <f t="shared" si="69"/>
        <v>3282.6000000000004</v>
      </c>
      <c r="O80" s="213">
        <f t="shared" si="70"/>
        <v>18217.400000000001</v>
      </c>
    </row>
    <row r="81" spans="1:15" s="7" customFormat="1" ht="36.75" customHeight="1" x14ac:dyDescent="0.2">
      <c r="A81" s="167">
        <v>52</v>
      </c>
      <c r="B81" s="159" t="s">
        <v>874</v>
      </c>
      <c r="C81" s="108" t="s">
        <v>873</v>
      </c>
      <c r="D81" s="130" t="s">
        <v>4</v>
      </c>
      <c r="E81" s="137" t="s">
        <v>305</v>
      </c>
      <c r="F81" s="137" t="s">
        <v>19</v>
      </c>
      <c r="G81" s="177">
        <v>17000</v>
      </c>
      <c r="H81" s="177">
        <v>0</v>
      </c>
      <c r="I81" s="177">
        <f t="shared" si="58"/>
        <v>17000</v>
      </c>
      <c r="J81" s="170">
        <f>IF(G81&gt;=Datos!$D$14,(Datos!$D$14*Datos!$C$14),IF(G81&lt;=Datos!$D$14,(G81*Datos!$C$14)))</f>
        <v>487.9</v>
      </c>
      <c r="K81" s="176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0">
        <f>IF(G81&gt;=Datos!$D$15,(Datos!$D$15*Datos!$C$15),IF(G81&lt;=Datos!$D$15,(G81*Datos!$C$15)))</f>
        <v>516.79999999999995</v>
      </c>
      <c r="M81" s="177">
        <v>25</v>
      </c>
      <c r="N81" s="177">
        <f t="shared" ref="N81:N101" si="71">SUM(J81:M81)</f>
        <v>1029.6999999999998</v>
      </c>
      <c r="O81" s="213">
        <f t="shared" ref="O81:O101" si="72">+G81-N81</f>
        <v>15970.3</v>
      </c>
    </row>
    <row r="82" spans="1:15" s="7" customFormat="1" ht="36.75" customHeight="1" x14ac:dyDescent="0.2">
      <c r="A82" s="167">
        <v>53</v>
      </c>
      <c r="B82" s="239" t="s">
        <v>875</v>
      </c>
      <c r="C82" s="108" t="s">
        <v>310</v>
      </c>
      <c r="D82" s="130" t="s">
        <v>4</v>
      </c>
      <c r="E82" s="137" t="s">
        <v>305</v>
      </c>
      <c r="F82" s="137" t="s">
        <v>19</v>
      </c>
      <c r="G82" s="177">
        <v>17500</v>
      </c>
      <c r="H82" s="177">
        <v>0</v>
      </c>
      <c r="I82" s="177">
        <f t="shared" si="58"/>
        <v>17500</v>
      </c>
      <c r="J82" s="170">
        <f>IF(G82&gt;=Datos!$D$14,(Datos!$D$14*Datos!$C$14),IF(G82&lt;=Datos!$D$14,(G82*Datos!$C$14)))</f>
        <v>502.25</v>
      </c>
      <c r="K82" s="176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0">
        <f>IF(G82&gt;=Datos!$D$15,(Datos!$D$15*Datos!$C$15),IF(G82&lt;=Datos!$D$15,(G82*Datos!$C$15)))</f>
        <v>532</v>
      </c>
      <c r="M82" s="177">
        <v>25</v>
      </c>
      <c r="N82" s="177">
        <f t="shared" si="71"/>
        <v>1059.25</v>
      </c>
      <c r="O82" s="213">
        <f t="shared" si="72"/>
        <v>16440.75</v>
      </c>
    </row>
    <row r="83" spans="1:15" s="7" customFormat="1" ht="36.75" customHeight="1" x14ac:dyDescent="0.2">
      <c r="A83" s="167">
        <v>54</v>
      </c>
      <c r="B83" s="108" t="s">
        <v>1016</v>
      </c>
      <c r="C83" s="108" t="s">
        <v>361</v>
      </c>
      <c r="D83" s="108" t="s">
        <v>4</v>
      </c>
      <c r="E83" s="137" t="s">
        <v>305</v>
      </c>
      <c r="F83" s="137" t="s">
        <v>306</v>
      </c>
      <c r="G83" s="177">
        <v>17500</v>
      </c>
      <c r="H83" s="177">
        <v>0</v>
      </c>
      <c r="I83" s="177">
        <f t="shared" si="58"/>
        <v>17500</v>
      </c>
      <c r="J83" s="170">
        <f>IF(G83&gt;=Datos!$D$14,(Datos!$D$14*Datos!$C$14),IF(G83&lt;=Datos!$D$14,(G83*Datos!$C$14)))</f>
        <v>502.25</v>
      </c>
      <c r="K83" s="176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0">
        <f>IF(G83&gt;=Datos!$D$15,(Datos!$D$15*Datos!$C$15),IF(G83&lt;=Datos!$D$15,(G83*Datos!$C$15)))</f>
        <v>532</v>
      </c>
      <c r="M83" s="177">
        <v>25</v>
      </c>
      <c r="N83" s="177">
        <f t="shared" si="71"/>
        <v>1059.25</v>
      </c>
      <c r="O83" s="213">
        <f t="shared" si="72"/>
        <v>16440.75</v>
      </c>
    </row>
    <row r="84" spans="1:15" s="7" customFormat="1" ht="36.75" customHeight="1" x14ac:dyDescent="0.2">
      <c r="A84" s="167">
        <v>55</v>
      </c>
      <c r="B84" s="108" t="s">
        <v>1017</v>
      </c>
      <c r="C84" s="108" t="s">
        <v>873</v>
      </c>
      <c r="D84" s="108" t="s">
        <v>4</v>
      </c>
      <c r="E84" s="137" t="s">
        <v>305</v>
      </c>
      <c r="F84" s="137" t="s">
        <v>19</v>
      </c>
      <c r="G84" s="177">
        <v>17500</v>
      </c>
      <c r="H84" s="177">
        <v>0</v>
      </c>
      <c r="I84" s="177">
        <f t="shared" si="58"/>
        <v>17500</v>
      </c>
      <c r="J84" s="170">
        <f>IF(G84&gt;=Datos!$D$14,(Datos!$D$14*Datos!$C$14),IF(G84&lt;=Datos!$D$14,(G84*Datos!$C$14)))</f>
        <v>502.25</v>
      </c>
      <c r="K84" s="176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0">
        <f>IF(G84&gt;=Datos!$D$15,(Datos!$D$15*Datos!$C$15),IF(G84&lt;=Datos!$D$15,(G84*Datos!$C$15)))</f>
        <v>532</v>
      </c>
      <c r="M84" s="177">
        <v>25</v>
      </c>
      <c r="N84" s="177">
        <f t="shared" si="71"/>
        <v>1059.25</v>
      </c>
      <c r="O84" s="213">
        <f t="shared" si="72"/>
        <v>16440.75</v>
      </c>
    </row>
    <row r="85" spans="1:15" s="7" customFormat="1" ht="36.75" customHeight="1" x14ac:dyDescent="0.2">
      <c r="A85" s="167">
        <v>56</v>
      </c>
      <c r="B85" s="108" t="s">
        <v>1018</v>
      </c>
      <c r="C85" s="108" t="s">
        <v>361</v>
      </c>
      <c r="D85" s="108" t="s">
        <v>4</v>
      </c>
      <c r="E85" s="137" t="s">
        <v>305</v>
      </c>
      <c r="F85" s="137" t="s">
        <v>19</v>
      </c>
      <c r="G85" s="177">
        <v>17500</v>
      </c>
      <c r="H85" s="177">
        <v>0</v>
      </c>
      <c r="I85" s="177">
        <f t="shared" si="58"/>
        <v>17500</v>
      </c>
      <c r="J85" s="170">
        <f>IF(G85&gt;=Datos!$D$14,(Datos!$D$14*Datos!$C$14),IF(G85&lt;=Datos!$D$14,(G85*Datos!$C$14)))</f>
        <v>502.25</v>
      </c>
      <c r="K85" s="176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0">
        <f>IF(G85&gt;=Datos!$D$15,(Datos!$D$15*Datos!$C$15),IF(G85&lt;=Datos!$D$15,(G85*Datos!$C$15)))</f>
        <v>532</v>
      </c>
      <c r="M85" s="177">
        <v>25</v>
      </c>
      <c r="N85" s="177">
        <f t="shared" si="71"/>
        <v>1059.25</v>
      </c>
      <c r="O85" s="213">
        <f t="shared" si="72"/>
        <v>16440.75</v>
      </c>
    </row>
    <row r="86" spans="1:15" s="7" customFormat="1" ht="36.75" customHeight="1" x14ac:dyDescent="0.2">
      <c r="A86" s="167">
        <v>57</v>
      </c>
      <c r="B86" s="108" t="s">
        <v>1019</v>
      </c>
      <c r="C86" s="108" t="s">
        <v>361</v>
      </c>
      <c r="D86" s="108" t="s">
        <v>4</v>
      </c>
      <c r="E86" s="137" t="s">
        <v>305</v>
      </c>
      <c r="F86" s="137" t="s">
        <v>19</v>
      </c>
      <c r="G86" s="177">
        <v>17500</v>
      </c>
      <c r="H86" s="177">
        <v>0</v>
      </c>
      <c r="I86" s="177">
        <f t="shared" si="58"/>
        <v>17500</v>
      </c>
      <c r="J86" s="170">
        <f>IF(G86&gt;=Datos!$D$14,(Datos!$D$14*Datos!$C$14),IF(G86&lt;=Datos!$D$14,(G86*Datos!$C$14)))</f>
        <v>502.25</v>
      </c>
      <c r="K86" s="176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0">
        <f>IF(G86&gt;=Datos!$D$15,(Datos!$D$15*Datos!$C$15),IF(G86&lt;=Datos!$D$15,(G86*Datos!$C$15)))</f>
        <v>532</v>
      </c>
      <c r="M86" s="177">
        <v>25</v>
      </c>
      <c r="N86" s="177">
        <f t="shared" si="71"/>
        <v>1059.25</v>
      </c>
      <c r="O86" s="213">
        <f t="shared" si="72"/>
        <v>16440.75</v>
      </c>
    </row>
    <row r="87" spans="1:15" s="7" customFormat="1" ht="36.75" customHeight="1" x14ac:dyDescent="0.2">
      <c r="A87" s="167">
        <v>58</v>
      </c>
      <c r="B87" s="108" t="s">
        <v>1020</v>
      </c>
      <c r="C87" s="108" t="s">
        <v>361</v>
      </c>
      <c r="D87" s="108" t="s">
        <v>4</v>
      </c>
      <c r="E87" s="137" t="s">
        <v>305</v>
      </c>
      <c r="F87" s="137" t="s">
        <v>19</v>
      </c>
      <c r="G87" s="177">
        <v>17500</v>
      </c>
      <c r="H87" s="177">
        <v>0</v>
      </c>
      <c r="I87" s="177">
        <f t="shared" si="58"/>
        <v>17500</v>
      </c>
      <c r="J87" s="170">
        <f>IF(G87&gt;=Datos!$D$14,(Datos!$D$14*Datos!$C$14),IF(G87&lt;=Datos!$D$14,(G87*Datos!$C$14)))</f>
        <v>502.25</v>
      </c>
      <c r="K87" s="176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0">
        <f>IF(G87&gt;=Datos!$D$15,(Datos!$D$15*Datos!$C$15),IF(G87&lt;=Datos!$D$15,(G87*Datos!$C$15)))</f>
        <v>532</v>
      </c>
      <c r="M87" s="177">
        <v>25</v>
      </c>
      <c r="N87" s="177">
        <f t="shared" si="71"/>
        <v>1059.25</v>
      </c>
      <c r="O87" s="213">
        <f t="shared" si="72"/>
        <v>16440.75</v>
      </c>
    </row>
    <row r="88" spans="1:15" s="7" customFormat="1" ht="36.75" customHeight="1" x14ac:dyDescent="0.2">
      <c r="A88" s="167">
        <v>59</v>
      </c>
      <c r="B88" s="186" t="s">
        <v>1021</v>
      </c>
      <c r="C88" s="108" t="s">
        <v>310</v>
      </c>
      <c r="D88" s="108" t="s">
        <v>4</v>
      </c>
      <c r="E88" s="137" t="s">
        <v>305</v>
      </c>
      <c r="F88" s="137" t="s">
        <v>306</v>
      </c>
      <c r="G88" s="131">
        <v>17500</v>
      </c>
      <c r="H88" s="177">
        <v>0</v>
      </c>
      <c r="I88" s="177">
        <f t="shared" si="58"/>
        <v>17500</v>
      </c>
      <c r="J88" s="170">
        <f>IF(G88&gt;=Datos!$D$14,(Datos!$D$14*Datos!$C$14),IF(G88&lt;=Datos!$D$14,(G88*Datos!$C$14)))</f>
        <v>502.25</v>
      </c>
      <c r="K88" s="176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0">
        <f>IF(G88&gt;=Datos!$D$15,(Datos!$D$15*Datos!$C$15),IF(G88&lt;=Datos!$D$15,(G88*Datos!$C$15)))</f>
        <v>532</v>
      </c>
      <c r="M88" s="177">
        <v>25</v>
      </c>
      <c r="N88" s="177">
        <f t="shared" si="71"/>
        <v>1059.25</v>
      </c>
      <c r="O88" s="213">
        <f t="shared" si="72"/>
        <v>16440.75</v>
      </c>
    </row>
    <row r="89" spans="1:15" s="7" customFormat="1" ht="36.75" customHeight="1" x14ac:dyDescent="0.2">
      <c r="A89" s="167">
        <v>60</v>
      </c>
      <c r="B89" s="108" t="s">
        <v>1022</v>
      </c>
      <c r="C89" s="108" t="s">
        <v>309</v>
      </c>
      <c r="D89" s="108" t="s">
        <v>4</v>
      </c>
      <c r="E89" s="137" t="s">
        <v>305</v>
      </c>
      <c r="F89" s="137" t="s">
        <v>306</v>
      </c>
      <c r="G89" s="177">
        <v>17500</v>
      </c>
      <c r="H89" s="177">
        <v>0</v>
      </c>
      <c r="I89" s="177">
        <f t="shared" si="58"/>
        <v>17500</v>
      </c>
      <c r="J89" s="170">
        <f>IF(G89&gt;=Datos!$D$14,(Datos!$D$14*Datos!$C$14),IF(G89&lt;=Datos!$D$14,(G89*Datos!$C$14)))</f>
        <v>502.25</v>
      </c>
      <c r="K89" s="176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0">
        <f>IF(G89&gt;=Datos!$D$15,(Datos!$D$15*Datos!$C$15),IF(G89&lt;=Datos!$D$15,(G89*Datos!$C$15)))</f>
        <v>532</v>
      </c>
      <c r="M89" s="177">
        <v>25</v>
      </c>
      <c r="N89" s="177">
        <f t="shared" si="71"/>
        <v>1059.25</v>
      </c>
      <c r="O89" s="213">
        <f t="shared" si="72"/>
        <v>16440.75</v>
      </c>
    </row>
    <row r="90" spans="1:15" s="7" customFormat="1" ht="36.75" customHeight="1" x14ac:dyDescent="0.2">
      <c r="A90" s="167">
        <v>61</v>
      </c>
      <c r="B90" s="108" t="s">
        <v>1023</v>
      </c>
      <c r="C90" s="108" t="s">
        <v>361</v>
      </c>
      <c r="D90" s="108" t="s">
        <v>4</v>
      </c>
      <c r="E90" s="137" t="s">
        <v>305</v>
      </c>
      <c r="F90" s="137" t="s">
        <v>19</v>
      </c>
      <c r="G90" s="177">
        <v>17500</v>
      </c>
      <c r="H90" s="177">
        <v>0</v>
      </c>
      <c r="I90" s="177">
        <f t="shared" si="58"/>
        <v>17500</v>
      </c>
      <c r="J90" s="170">
        <f>IF(G90&gt;=Datos!$D$14,(Datos!$D$14*Datos!$C$14),IF(G90&lt;=Datos!$D$14,(G90*Datos!$C$14)))</f>
        <v>502.25</v>
      </c>
      <c r="K90" s="176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0">
        <f>IF(G90&gt;=Datos!$D$15,(Datos!$D$15*Datos!$C$15),IF(G90&lt;=Datos!$D$15,(G90*Datos!$C$15)))</f>
        <v>532</v>
      </c>
      <c r="M90" s="177">
        <v>25</v>
      </c>
      <c r="N90" s="177">
        <f t="shared" si="71"/>
        <v>1059.25</v>
      </c>
      <c r="O90" s="213">
        <f t="shared" si="72"/>
        <v>16440.75</v>
      </c>
    </row>
    <row r="91" spans="1:15" s="7" customFormat="1" ht="36.75" customHeight="1" x14ac:dyDescent="0.2">
      <c r="A91" s="167">
        <v>62</v>
      </c>
      <c r="B91" s="108" t="s">
        <v>386</v>
      </c>
      <c r="C91" s="108" t="s">
        <v>310</v>
      </c>
      <c r="D91" s="108" t="s">
        <v>255</v>
      </c>
      <c r="E91" s="137" t="s">
        <v>305</v>
      </c>
      <c r="F91" s="137" t="s">
        <v>306</v>
      </c>
      <c r="G91" s="177">
        <v>18000</v>
      </c>
      <c r="H91" s="177">
        <v>0</v>
      </c>
      <c r="I91" s="177">
        <f t="shared" si="58"/>
        <v>18000</v>
      </c>
      <c r="J91" s="170">
        <f>IF(G91&gt;=Datos!$D$14,(Datos!$D$14*Datos!$C$14),IF(G91&lt;=Datos!$D$14,(G91*Datos!$C$14)))</f>
        <v>516.6</v>
      </c>
      <c r="K91" s="176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0">
        <f>IF(G91&gt;=Datos!$D$15,(Datos!$D$15*Datos!$C$15),IF(G91&lt;=Datos!$D$15,(G91*Datos!$C$15)))</f>
        <v>547.20000000000005</v>
      </c>
      <c r="M91" s="177">
        <v>25</v>
      </c>
      <c r="N91" s="177">
        <f t="shared" si="71"/>
        <v>1088.8000000000002</v>
      </c>
      <c r="O91" s="213">
        <f t="shared" si="72"/>
        <v>16911.2</v>
      </c>
    </row>
    <row r="92" spans="1:15" s="7" customFormat="1" ht="36.75" customHeight="1" x14ac:dyDescent="0.2">
      <c r="A92" s="167">
        <v>63</v>
      </c>
      <c r="B92" s="108" t="s">
        <v>142</v>
      </c>
      <c r="C92" s="108" t="s">
        <v>309</v>
      </c>
      <c r="D92" s="108" t="s">
        <v>4</v>
      </c>
      <c r="E92" s="137" t="s">
        <v>305</v>
      </c>
      <c r="F92" s="137" t="s">
        <v>19</v>
      </c>
      <c r="G92" s="131">
        <v>21500</v>
      </c>
      <c r="H92" s="177">
        <v>0</v>
      </c>
      <c r="I92" s="177">
        <f t="shared" si="58"/>
        <v>21500</v>
      </c>
      <c r="J92" s="170">
        <f>IF(G92&gt;=Datos!$D$14,(Datos!$D$14*Datos!$C$14),IF(G92&lt;=Datos!$D$14,(G92*Datos!$C$14)))</f>
        <v>617.04999999999995</v>
      </c>
      <c r="K92" s="176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0">
        <f>IF(G92&gt;=Datos!$D$15,(Datos!$D$15*Datos!$C$15),IF(G92&lt;=Datos!$D$15,(G92*Datos!$C$15)))</f>
        <v>653.6</v>
      </c>
      <c r="M92" s="177">
        <v>2025</v>
      </c>
      <c r="N92" s="177">
        <f t="shared" si="71"/>
        <v>3295.65</v>
      </c>
      <c r="O92" s="213">
        <f t="shared" si="72"/>
        <v>18204.349999999999</v>
      </c>
    </row>
    <row r="93" spans="1:15" s="7" customFormat="1" ht="36.75" customHeight="1" x14ac:dyDescent="0.2">
      <c r="A93" s="167">
        <v>64</v>
      </c>
      <c r="B93" s="108" t="s">
        <v>183</v>
      </c>
      <c r="C93" s="108" t="s">
        <v>310</v>
      </c>
      <c r="D93" s="108" t="s">
        <v>249</v>
      </c>
      <c r="E93" s="137" t="s">
        <v>305</v>
      </c>
      <c r="F93" s="137" t="s">
        <v>306</v>
      </c>
      <c r="G93" s="177">
        <v>25000</v>
      </c>
      <c r="H93" s="177">
        <v>0</v>
      </c>
      <c r="I93" s="177">
        <f t="shared" si="58"/>
        <v>25000</v>
      </c>
      <c r="J93" s="170">
        <f>IF(G93&gt;=Datos!$D$14,(Datos!$D$14*Datos!$C$14),IF(G93&lt;=Datos!$D$14,(G93*Datos!$C$14)))</f>
        <v>717.5</v>
      </c>
      <c r="K93" s="176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0">
        <f>IF(G93&gt;=Datos!$D$15,(Datos!$D$15*Datos!$C$15),IF(G93&lt;=Datos!$D$15,(G93*Datos!$C$15)))</f>
        <v>760</v>
      </c>
      <c r="M93" s="177">
        <v>25</v>
      </c>
      <c r="N93" s="177">
        <f t="shared" si="71"/>
        <v>1502.5</v>
      </c>
      <c r="O93" s="213">
        <f t="shared" si="72"/>
        <v>23497.5</v>
      </c>
    </row>
    <row r="94" spans="1:15" s="7" customFormat="1" ht="36.75" customHeight="1" x14ac:dyDescent="0.2">
      <c r="A94" s="167">
        <v>65</v>
      </c>
      <c r="B94" s="186" t="s">
        <v>835</v>
      </c>
      <c r="C94" s="108" t="s">
        <v>361</v>
      </c>
      <c r="D94" s="186" t="s">
        <v>4</v>
      </c>
      <c r="E94" s="137" t="s">
        <v>305</v>
      </c>
      <c r="F94" s="137" t="s">
        <v>19</v>
      </c>
      <c r="G94" s="131">
        <v>21500</v>
      </c>
      <c r="H94" s="177">
        <v>0</v>
      </c>
      <c r="I94" s="177">
        <f t="shared" si="58"/>
        <v>21500</v>
      </c>
      <c r="J94" s="170">
        <f>IF(G94&gt;=Datos!$D$14,(Datos!$D$14*Datos!$C$14),IF(G94&lt;=Datos!$D$14,(G94*Datos!$C$14)))</f>
        <v>617.04999999999995</v>
      </c>
      <c r="K94" s="176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0">
        <f>IF(G94&gt;=Datos!$D$15,(Datos!$D$15*Datos!$C$15),IF(G94&lt;=Datos!$D$15,(G94*Datos!$C$15)))</f>
        <v>653.6</v>
      </c>
      <c r="M94" s="177">
        <v>25</v>
      </c>
      <c r="N94" s="177">
        <f t="shared" si="71"/>
        <v>1295.6500000000001</v>
      </c>
      <c r="O94" s="213">
        <f t="shared" si="72"/>
        <v>20204.349999999999</v>
      </c>
    </row>
    <row r="95" spans="1:15" s="7" customFormat="1" ht="36.75" customHeight="1" x14ac:dyDescent="0.2">
      <c r="A95" s="167">
        <v>66</v>
      </c>
      <c r="B95" s="108" t="s">
        <v>223</v>
      </c>
      <c r="C95" s="108" t="s">
        <v>310</v>
      </c>
      <c r="D95" s="108" t="s">
        <v>4</v>
      </c>
      <c r="E95" s="137" t="s">
        <v>305</v>
      </c>
      <c r="F95" s="137" t="s">
        <v>19</v>
      </c>
      <c r="G95" s="177">
        <v>21500</v>
      </c>
      <c r="H95" s="177">
        <v>0</v>
      </c>
      <c r="I95" s="177">
        <f t="shared" si="58"/>
        <v>21500</v>
      </c>
      <c r="J95" s="170">
        <f>IF(G95&gt;=Datos!$D$14,(Datos!$D$14*Datos!$C$14),IF(G95&lt;=Datos!$D$14,(G95*Datos!$C$14)))</f>
        <v>617.04999999999995</v>
      </c>
      <c r="K95" s="176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0">
        <f>IF(G95&gt;=Datos!$D$15,(Datos!$D$15*Datos!$C$15),IF(G95&lt;=Datos!$D$15,(G95*Datos!$C$15)))</f>
        <v>653.6</v>
      </c>
      <c r="M95" s="177">
        <v>25</v>
      </c>
      <c r="N95" s="177">
        <f t="shared" si="71"/>
        <v>1295.6500000000001</v>
      </c>
      <c r="O95" s="213">
        <f t="shared" si="72"/>
        <v>20204.349999999999</v>
      </c>
    </row>
    <row r="96" spans="1:15" s="7" customFormat="1" ht="36.75" customHeight="1" x14ac:dyDescent="0.2">
      <c r="A96" s="167">
        <v>67</v>
      </c>
      <c r="B96" s="108" t="s">
        <v>132</v>
      </c>
      <c r="C96" s="108" t="s">
        <v>311</v>
      </c>
      <c r="D96" s="108" t="s">
        <v>4</v>
      </c>
      <c r="E96" s="137" t="s">
        <v>305</v>
      </c>
      <c r="F96" s="137" t="s">
        <v>306</v>
      </c>
      <c r="G96" s="177">
        <v>21500</v>
      </c>
      <c r="H96" s="177">
        <v>0</v>
      </c>
      <c r="I96" s="177">
        <f t="shared" si="58"/>
        <v>21500</v>
      </c>
      <c r="J96" s="170">
        <f>IF(G96&gt;=Datos!$D$14,(Datos!$D$14*Datos!$C$14),IF(G96&lt;=Datos!$D$14,(G96*Datos!$C$14)))</f>
        <v>617.04999999999995</v>
      </c>
      <c r="K96" s="176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0">
        <f>IF(G96&gt;=Datos!$D$15,(Datos!$D$15*Datos!$C$15),IF(G96&lt;=Datos!$D$15,(G96*Datos!$C$15)))</f>
        <v>653.6</v>
      </c>
      <c r="M96" s="177">
        <v>3964.47</v>
      </c>
      <c r="N96" s="177">
        <f t="shared" si="71"/>
        <v>5235.12</v>
      </c>
      <c r="O96" s="213">
        <f t="shared" si="72"/>
        <v>16264.880000000001</v>
      </c>
    </row>
    <row r="97" spans="1:15" s="7" customFormat="1" ht="36.75" customHeight="1" x14ac:dyDescent="0.2">
      <c r="A97" s="167">
        <v>68</v>
      </c>
      <c r="B97" s="108" t="s">
        <v>198</v>
      </c>
      <c r="C97" s="108" t="s">
        <v>309</v>
      </c>
      <c r="D97" s="108" t="s">
        <v>4</v>
      </c>
      <c r="E97" s="137" t="s">
        <v>305</v>
      </c>
      <c r="F97" s="137" t="s">
        <v>19</v>
      </c>
      <c r="G97" s="177">
        <v>21500</v>
      </c>
      <c r="H97" s="177">
        <v>0</v>
      </c>
      <c r="I97" s="177">
        <f t="shared" si="58"/>
        <v>21500</v>
      </c>
      <c r="J97" s="170">
        <f>IF(G97&gt;=Datos!$D$14,(Datos!$D$14*Datos!$C$14),IF(G97&lt;=Datos!$D$14,(G97*Datos!$C$14)))</f>
        <v>617.04999999999995</v>
      </c>
      <c r="K97" s="176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0">
        <f>IF(G97&gt;=Datos!$D$15,(Datos!$D$15*Datos!$C$15),IF(G97&lt;=Datos!$D$15,(G97*Datos!$C$15)))</f>
        <v>653.6</v>
      </c>
      <c r="M97" s="177">
        <v>25</v>
      </c>
      <c r="N97" s="177">
        <f t="shared" si="71"/>
        <v>1295.6500000000001</v>
      </c>
      <c r="O97" s="213">
        <f t="shared" si="72"/>
        <v>20204.349999999999</v>
      </c>
    </row>
    <row r="98" spans="1:15" s="7" customFormat="1" ht="36.75" customHeight="1" x14ac:dyDescent="0.2">
      <c r="A98" s="167">
        <v>69</v>
      </c>
      <c r="B98" s="108" t="s">
        <v>148</v>
      </c>
      <c r="C98" s="108" t="s">
        <v>311</v>
      </c>
      <c r="D98" s="108" t="s">
        <v>4</v>
      </c>
      <c r="E98" s="137" t="s">
        <v>305</v>
      </c>
      <c r="F98" s="137" t="s">
        <v>306</v>
      </c>
      <c r="G98" s="177">
        <v>21500</v>
      </c>
      <c r="H98" s="177">
        <v>0</v>
      </c>
      <c r="I98" s="177">
        <f t="shared" si="58"/>
        <v>21500</v>
      </c>
      <c r="J98" s="170">
        <f>IF(G98&gt;=Datos!$D$14,(Datos!$D$14*Datos!$C$14),IF(G98&lt;=Datos!$D$14,(G98*Datos!$C$14)))</f>
        <v>617.04999999999995</v>
      </c>
      <c r="K98" s="176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70">
        <f>IF(G98&gt;=Datos!$D$15,(Datos!$D$15*Datos!$C$15),IF(G98&lt;=Datos!$D$15,(G98*Datos!$C$15)))</f>
        <v>653.6</v>
      </c>
      <c r="M98" s="177">
        <v>2459.85</v>
      </c>
      <c r="N98" s="177">
        <f t="shared" si="71"/>
        <v>3730.5</v>
      </c>
      <c r="O98" s="213">
        <f t="shared" si="72"/>
        <v>17769.5</v>
      </c>
    </row>
    <row r="99" spans="1:15" s="7" customFormat="1" ht="36.75" customHeight="1" x14ac:dyDescent="0.2">
      <c r="A99" s="167">
        <v>70</v>
      </c>
      <c r="B99" s="108" t="s">
        <v>154</v>
      </c>
      <c r="C99" s="108" t="s">
        <v>309</v>
      </c>
      <c r="D99" s="108" t="s">
        <v>4</v>
      </c>
      <c r="E99" s="137" t="s">
        <v>305</v>
      </c>
      <c r="F99" s="137" t="s">
        <v>19</v>
      </c>
      <c r="G99" s="177">
        <v>21500</v>
      </c>
      <c r="H99" s="177">
        <v>0</v>
      </c>
      <c r="I99" s="177">
        <f t="shared" si="58"/>
        <v>21500</v>
      </c>
      <c r="J99" s="170">
        <f>IF(G99&gt;=Datos!$D$14,(Datos!$D$14*Datos!$C$14),IF(G99&lt;=Datos!$D$14,(G99*Datos!$C$14)))</f>
        <v>617.04999999999995</v>
      </c>
      <c r="K99" s="176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0">
        <f>IF(G99&gt;=Datos!$D$15,(Datos!$D$15*Datos!$C$15),IF(G99&lt;=Datos!$D$15,(G99*Datos!$C$15)))</f>
        <v>653.6</v>
      </c>
      <c r="M99" s="177">
        <v>2025</v>
      </c>
      <c r="N99" s="177">
        <f t="shared" si="71"/>
        <v>3295.65</v>
      </c>
      <c r="O99" s="213">
        <f t="shared" si="72"/>
        <v>18204.349999999999</v>
      </c>
    </row>
    <row r="100" spans="1:15" s="7" customFormat="1" ht="36.75" customHeight="1" x14ac:dyDescent="0.2">
      <c r="A100" s="167">
        <v>71</v>
      </c>
      <c r="B100" s="108" t="s">
        <v>191</v>
      </c>
      <c r="C100" s="108" t="s">
        <v>310</v>
      </c>
      <c r="D100" s="108" t="s">
        <v>4</v>
      </c>
      <c r="E100" s="137" t="s">
        <v>305</v>
      </c>
      <c r="F100" s="137" t="s">
        <v>19</v>
      </c>
      <c r="G100" s="177">
        <v>21500</v>
      </c>
      <c r="H100" s="177">
        <v>0</v>
      </c>
      <c r="I100" s="177">
        <f t="shared" si="58"/>
        <v>21500</v>
      </c>
      <c r="J100" s="170">
        <f>IF(G100&gt;=Datos!$D$14,(Datos!$D$14*Datos!$C$14),IF(G100&lt;=Datos!$D$14,(G100*Datos!$C$14)))</f>
        <v>617.04999999999995</v>
      </c>
      <c r="K100" s="176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0">
        <f>IF(G100&gt;=Datos!$D$15,(Datos!$D$15*Datos!$C$15),IF(G100&lt;=Datos!$D$15,(G100*Datos!$C$15)))</f>
        <v>653.6</v>
      </c>
      <c r="M100" s="177">
        <v>25</v>
      </c>
      <c r="N100" s="177">
        <f t="shared" si="71"/>
        <v>1295.6500000000001</v>
      </c>
      <c r="O100" s="213">
        <f t="shared" si="72"/>
        <v>20204.349999999999</v>
      </c>
    </row>
    <row r="101" spans="1:15" s="7" customFormat="1" ht="36.75" customHeight="1" x14ac:dyDescent="0.2">
      <c r="A101" s="167">
        <v>72</v>
      </c>
      <c r="B101" s="108" t="s">
        <v>465</v>
      </c>
      <c r="C101" s="108" t="s">
        <v>311</v>
      </c>
      <c r="D101" s="108" t="s">
        <v>4</v>
      </c>
      <c r="E101" s="137" t="s">
        <v>305</v>
      </c>
      <c r="F101" s="137" t="s">
        <v>306</v>
      </c>
      <c r="G101" s="177">
        <v>21500</v>
      </c>
      <c r="H101" s="177">
        <v>0</v>
      </c>
      <c r="I101" s="177">
        <f t="shared" si="58"/>
        <v>21500</v>
      </c>
      <c r="J101" s="170">
        <f>IF(G101&gt;=Datos!$D$14,(Datos!$D$14*Datos!$C$14),IF(G101&lt;=Datos!$D$14,(G101*Datos!$C$14)))</f>
        <v>617.04999999999995</v>
      </c>
      <c r="K101" s="176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0">
        <f>IF(G101&gt;=Datos!$D$15,(Datos!$D$15*Datos!$C$15),IF(G101&lt;=Datos!$D$15,(G101*Datos!$C$15)))</f>
        <v>653.6</v>
      </c>
      <c r="M101" s="177">
        <v>2025</v>
      </c>
      <c r="N101" s="177">
        <f t="shared" si="71"/>
        <v>3295.65</v>
      </c>
      <c r="O101" s="213">
        <f t="shared" si="72"/>
        <v>18204.349999999999</v>
      </c>
    </row>
    <row r="102" spans="1:15" s="7" customFormat="1" ht="36.75" customHeight="1" x14ac:dyDescent="0.2">
      <c r="A102" s="167">
        <v>73</v>
      </c>
      <c r="B102" s="108" t="s">
        <v>180</v>
      </c>
      <c r="C102" s="108" t="s">
        <v>309</v>
      </c>
      <c r="D102" s="108" t="s">
        <v>4</v>
      </c>
      <c r="E102" s="137" t="s">
        <v>305</v>
      </c>
      <c r="F102" s="137" t="s">
        <v>19</v>
      </c>
      <c r="G102" s="177">
        <v>21500</v>
      </c>
      <c r="H102" s="177">
        <v>0</v>
      </c>
      <c r="I102" s="177">
        <f t="shared" si="58"/>
        <v>21500</v>
      </c>
      <c r="J102" s="170">
        <f>IF(G102&gt;=Datos!$D$14,(Datos!$D$14*Datos!$C$14),IF(G102&lt;=Datos!$D$14,(G102*Datos!$C$14)))</f>
        <v>617.04999999999995</v>
      </c>
      <c r="K102" s="176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0">
        <f>IF(G102&gt;=Datos!$D$15,(Datos!$D$15*Datos!$C$15),IF(G102&lt;=Datos!$D$15,(G102*Datos!$C$15)))</f>
        <v>653.6</v>
      </c>
      <c r="M102" s="177">
        <v>25</v>
      </c>
      <c r="N102" s="177">
        <f t="shared" si="69"/>
        <v>1295.6500000000001</v>
      </c>
      <c r="O102" s="213">
        <f t="shared" si="70"/>
        <v>20204.349999999999</v>
      </c>
    </row>
    <row r="103" spans="1:15" ht="36.75" customHeight="1" x14ac:dyDescent="0.2">
      <c r="A103" s="167">
        <v>74</v>
      </c>
      <c r="B103" s="172" t="s">
        <v>55</v>
      </c>
      <c r="C103" s="172" t="s">
        <v>361</v>
      </c>
      <c r="D103" s="172" t="s">
        <v>4</v>
      </c>
      <c r="E103" s="173" t="s">
        <v>305</v>
      </c>
      <c r="F103" s="173" t="s">
        <v>19</v>
      </c>
      <c r="G103" s="174">
        <v>21500</v>
      </c>
      <c r="H103" s="174">
        <v>0</v>
      </c>
      <c r="I103" s="174">
        <f t="shared" si="58"/>
        <v>21500</v>
      </c>
      <c r="J103" s="175">
        <f>IF(G103&gt;=Datos!$D$14,(Datos!$D$14*Datos!$C$14),IF(G103&lt;=Datos!$D$14,(G103*Datos!$C$14)))</f>
        <v>617.04999999999995</v>
      </c>
      <c r="K103" s="176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5">
        <f>IF(G103&gt;=Datos!$D$15,(Datos!$D$15*Datos!$C$15),IF(G103&lt;=Datos!$D$15,(G103*Datos!$C$15)))</f>
        <v>653.6</v>
      </c>
      <c r="M103" s="174">
        <v>2025</v>
      </c>
      <c r="N103" s="174">
        <f t="shared" si="69"/>
        <v>3295.65</v>
      </c>
      <c r="O103" s="215">
        <f t="shared" si="70"/>
        <v>18204.349999999999</v>
      </c>
    </row>
    <row r="104" spans="1:15" s="7" customFormat="1" ht="36.75" customHeight="1" x14ac:dyDescent="0.2">
      <c r="A104" s="167">
        <v>75</v>
      </c>
      <c r="B104" s="108" t="s">
        <v>105</v>
      </c>
      <c r="C104" s="108" t="s">
        <v>311</v>
      </c>
      <c r="D104" s="108" t="s">
        <v>4</v>
      </c>
      <c r="E104" s="137" t="s">
        <v>305</v>
      </c>
      <c r="F104" s="137" t="s">
        <v>306</v>
      </c>
      <c r="G104" s="177">
        <v>21500</v>
      </c>
      <c r="H104" s="177">
        <v>0</v>
      </c>
      <c r="I104" s="177">
        <f t="shared" si="58"/>
        <v>21500</v>
      </c>
      <c r="J104" s="170">
        <f>IF(G104&gt;=Datos!$D$14,(Datos!$D$14*Datos!$C$14),IF(G104&lt;=Datos!$D$14,(G104*Datos!$C$14)))</f>
        <v>617.04999999999995</v>
      </c>
      <c r="K104" s="176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0">
        <f>IF(G104&gt;=Datos!$D$15,(Datos!$D$15*Datos!$C$15),IF(G104&lt;=Datos!$D$15,(G104*Datos!$C$15)))</f>
        <v>653.6</v>
      </c>
      <c r="M104" s="177">
        <v>6918.8</v>
      </c>
      <c r="N104" s="177">
        <f t="shared" si="69"/>
        <v>8189.4500000000007</v>
      </c>
      <c r="O104" s="213">
        <f t="shared" si="70"/>
        <v>13310.55</v>
      </c>
    </row>
    <row r="105" spans="1:15" s="7" customFormat="1" ht="36.75" customHeight="1" x14ac:dyDescent="0.2">
      <c r="A105" s="167">
        <v>76</v>
      </c>
      <c r="B105" s="108" t="s">
        <v>479</v>
      </c>
      <c r="C105" s="108" t="s">
        <v>309</v>
      </c>
      <c r="D105" s="108" t="s">
        <v>4</v>
      </c>
      <c r="E105" s="137" t="s">
        <v>305</v>
      </c>
      <c r="F105" s="137" t="s">
        <v>19</v>
      </c>
      <c r="G105" s="177">
        <v>21500</v>
      </c>
      <c r="H105" s="177">
        <v>0</v>
      </c>
      <c r="I105" s="177">
        <f t="shared" si="58"/>
        <v>21500</v>
      </c>
      <c r="J105" s="170">
        <f>IF(G105&gt;=Datos!$D$14,(Datos!$D$14*Datos!$C$14),IF(G105&lt;=Datos!$D$14,(G105*Datos!$C$14)))</f>
        <v>617.04999999999995</v>
      </c>
      <c r="K105" s="176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0">
        <f>IF(G105&gt;=Datos!$D$15,(Datos!$D$15*Datos!$C$15),IF(G105&lt;=Datos!$D$15,(G105*Datos!$C$15)))</f>
        <v>653.6</v>
      </c>
      <c r="M105" s="177">
        <v>25</v>
      </c>
      <c r="N105" s="177">
        <f t="shared" si="69"/>
        <v>1295.6500000000001</v>
      </c>
      <c r="O105" s="213">
        <f t="shared" si="70"/>
        <v>20204.349999999999</v>
      </c>
    </row>
    <row r="106" spans="1:15" s="7" customFormat="1" ht="36.75" customHeight="1" x14ac:dyDescent="0.2">
      <c r="A106" s="167">
        <v>77</v>
      </c>
      <c r="B106" s="108" t="s">
        <v>141</v>
      </c>
      <c r="C106" s="108" t="s">
        <v>310</v>
      </c>
      <c r="D106" s="108" t="s">
        <v>4</v>
      </c>
      <c r="E106" s="137" t="s">
        <v>305</v>
      </c>
      <c r="F106" s="137" t="s">
        <v>19</v>
      </c>
      <c r="G106" s="177">
        <v>21500</v>
      </c>
      <c r="H106" s="177">
        <v>0</v>
      </c>
      <c r="I106" s="177">
        <f t="shared" si="58"/>
        <v>21500</v>
      </c>
      <c r="J106" s="170">
        <f>IF(G106&gt;=Datos!$D$14,(Datos!$D$14*Datos!$C$14),IF(G106&lt;=Datos!$D$14,(G106*Datos!$C$14)))</f>
        <v>617.04999999999995</v>
      </c>
      <c r="K106" s="176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0">
        <f>IF(G106&gt;=Datos!$D$15,(Datos!$D$15*Datos!$C$15),IF(G106&lt;=Datos!$D$15,(G106*Datos!$C$15)))</f>
        <v>653.6</v>
      </c>
      <c r="M106" s="177">
        <v>3455.92</v>
      </c>
      <c r="N106" s="177">
        <f t="shared" ref="N106:N112" si="73">SUM(J106:M106)</f>
        <v>4726.57</v>
      </c>
      <c r="O106" s="213">
        <f t="shared" ref="O106:O112" si="74">+G106-N106</f>
        <v>16773.43</v>
      </c>
    </row>
    <row r="107" spans="1:15" s="7" customFormat="1" ht="36.75" customHeight="1" x14ac:dyDescent="0.2">
      <c r="A107" s="167">
        <v>78</v>
      </c>
      <c r="B107" s="108" t="s">
        <v>439</v>
      </c>
      <c r="C107" s="108" t="s">
        <v>311</v>
      </c>
      <c r="D107" s="108" t="s">
        <v>4</v>
      </c>
      <c r="E107" s="137" t="s">
        <v>305</v>
      </c>
      <c r="F107" s="137" t="s">
        <v>19</v>
      </c>
      <c r="G107" s="177">
        <v>21500</v>
      </c>
      <c r="H107" s="177">
        <v>0</v>
      </c>
      <c r="I107" s="177">
        <f t="shared" si="58"/>
        <v>21500</v>
      </c>
      <c r="J107" s="170">
        <f>IF(G107&gt;=Datos!$D$14,(Datos!$D$14*Datos!$C$14),IF(G107&lt;=Datos!$D$14,(G107*Datos!$C$14)))</f>
        <v>617.04999999999995</v>
      </c>
      <c r="K107" s="176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0">
        <f>IF(G107&gt;=Datos!$D$15,(Datos!$D$15*Datos!$C$15),IF(G107&lt;=Datos!$D$15,(G107*Datos!$C$15)))</f>
        <v>653.6</v>
      </c>
      <c r="M107" s="177">
        <v>9828.26</v>
      </c>
      <c r="N107" s="177">
        <f t="shared" si="73"/>
        <v>11098.91</v>
      </c>
      <c r="O107" s="213">
        <f t="shared" si="74"/>
        <v>10401.09</v>
      </c>
    </row>
    <row r="108" spans="1:15" s="7" customFormat="1" ht="36.75" customHeight="1" x14ac:dyDescent="0.2">
      <c r="A108" s="167">
        <v>79</v>
      </c>
      <c r="B108" s="108" t="s">
        <v>96</v>
      </c>
      <c r="C108" s="108" t="s">
        <v>311</v>
      </c>
      <c r="D108" s="108" t="s">
        <v>4</v>
      </c>
      <c r="E108" s="137" t="s">
        <v>305</v>
      </c>
      <c r="F108" s="137" t="s">
        <v>19</v>
      </c>
      <c r="G108" s="177">
        <v>21500</v>
      </c>
      <c r="H108" s="177">
        <v>0</v>
      </c>
      <c r="I108" s="177">
        <f t="shared" si="58"/>
        <v>21500</v>
      </c>
      <c r="J108" s="170">
        <f>IF(G108&gt;=Datos!$D$14,(Datos!$D$14*Datos!$C$14),IF(G108&lt;=Datos!$D$14,(G108*Datos!$C$14)))</f>
        <v>617.04999999999995</v>
      </c>
      <c r="K108" s="176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0">
        <f>IF(G108&gt;=Datos!$D$15,(Datos!$D$15*Datos!$C$15),IF(G108&lt;=Datos!$D$15,(G108*Datos!$C$15)))</f>
        <v>653.6</v>
      </c>
      <c r="M108" s="177">
        <v>2867.49</v>
      </c>
      <c r="N108" s="177">
        <f t="shared" si="73"/>
        <v>4138.1399999999994</v>
      </c>
      <c r="O108" s="213">
        <f t="shared" si="74"/>
        <v>17361.86</v>
      </c>
    </row>
    <row r="109" spans="1:15" s="7" customFormat="1" ht="36.75" customHeight="1" x14ac:dyDescent="0.2">
      <c r="A109" s="167">
        <v>80</v>
      </c>
      <c r="B109" s="108" t="s">
        <v>833</v>
      </c>
      <c r="C109" s="108" t="s">
        <v>310</v>
      </c>
      <c r="D109" s="108" t="s">
        <v>4</v>
      </c>
      <c r="E109" s="137" t="s">
        <v>305</v>
      </c>
      <c r="F109" s="137" t="s">
        <v>19</v>
      </c>
      <c r="G109" s="177">
        <v>21500</v>
      </c>
      <c r="H109" s="177">
        <v>0</v>
      </c>
      <c r="I109" s="177">
        <f t="shared" si="58"/>
        <v>21500</v>
      </c>
      <c r="J109" s="170">
        <f>IF(G109&gt;=Datos!$D$14,(Datos!$D$14*Datos!$C$14),IF(G109&lt;=Datos!$D$14,(G109*Datos!$C$14)))</f>
        <v>617.04999999999995</v>
      </c>
      <c r="K109" s="176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0">
        <f>IF(G109&gt;=Datos!$D$15,(Datos!$D$15*Datos!$C$15),IF(G109&lt;=Datos!$D$15,(G109*Datos!$C$15)))</f>
        <v>653.6</v>
      </c>
      <c r="M109" s="177">
        <v>25</v>
      </c>
      <c r="N109" s="177">
        <f t="shared" si="73"/>
        <v>1295.6500000000001</v>
      </c>
      <c r="O109" s="213">
        <f t="shared" si="74"/>
        <v>20204.349999999999</v>
      </c>
    </row>
    <row r="110" spans="1:15" s="7" customFormat="1" ht="36.75" customHeight="1" x14ac:dyDescent="0.2">
      <c r="A110" s="167">
        <v>81</v>
      </c>
      <c r="B110" s="108" t="s">
        <v>328</v>
      </c>
      <c r="C110" s="108" t="s">
        <v>446</v>
      </c>
      <c r="D110" s="108" t="s">
        <v>249</v>
      </c>
      <c r="E110" s="137" t="s">
        <v>305</v>
      </c>
      <c r="F110" s="137" t="s">
        <v>306</v>
      </c>
      <c r="G110" s="177">
        <v>25000</v>
      </c>
      <c r="H110" s="177">
        <v>0</v>
      </c>
      <c r="I110" s="177">
        <f t="shared" si="58"/>
        <v>25000</v>
      </c>
      <c r="J110" s="170">
        <f>IF(G110&gt;=Datos!$D$14,(Datos!$D$14*Datos!$C$14),IF(G110&lt;=Datos!$D$14,(G110*Datos!$C$14)))</f>
        <v>717.5</v>
      </c>
      <c r="K110" s="176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0">
        <f>IF(G110&gt;=Datos!$D$15,(Datos!$D$15*Datos!$C$15),IF(G110&lt;=Datos!$D$15,(G110*Datos!$C$15)))</f>
        <v>760</v>
      </c>
      <c r="M110" s="177">
        <v>25</v>
      </c>
      <c r="N110" s="177">
        <f t="shared" si="73"/>
        <v>1502.5</v>
      </c>
      <c r="O110" s="213">
        <f t="shared" si="74"/>
        <v>23497.5</v>
      </c>
    </row>
    <row r="111" spans="1:15" s="7" customFormat="1" ht="36.75" customHeight="1" x14ac:dyDescent="0.2">
      <c r="A111" s="167">
        <v>82</v>
      </c>
      <c r="B111" s="108" t="s">
        <v>473</v>
      </c>
      <c r="C111" s="108" t="s">
        <v>310</v>
      </c>
      <c r="D111" s="108" t="s">
        <v>4</v>
      </c>
      <c r="E111" s="137" t="s">
        <v>305</v>
      </c>
      <c r="F111" s="137" t="s">
        <v>19</v>
      </c>
      <c r="G111" s="177">
        <v>21500</v>
      </c>
      <c r="H111" s="177">
        <v>0</v>
      </c>
      <c r="I111" s="177">
        <f t="shared" si="58"/>
        <v>21500</v>
      </c>
      <c r="J111" s="170">
        <f>IF(G111&gt;=Datos!$D$14,(Datos!$D$14*Datos!$C$14),IF(G111&lt;=Datos!$D$14,(G111*Datos!$C$14)))</f>
        <v>617.04999999999995</v>
      </c>
      <c r="K111" s="176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0">
        <f>IF(G111&gt;=Datos!$D$15,(Datos!$D$15*Datos!$C$15),IF(G111&lt;=Datos!$D$15,(G111*Datos!$C$15)))</f>
        <v>653.6</v>
      </c>
      <c r="M111" s="177">
        <v>25</v>
      </c>
      <c r="N111" s="177">
        <f t="shared" si="73"/>
        <v>1295.6500000000001</v>
      </c>
      <c r="O111" s="213">
        <f t="shared" si="74"/>
        <v>20204.349999999999</v>
      </c>
    </row>
    <row r="112" spans="1:15" s="7" customFormat="1" ht="36.75" customHeight="1" x14ac:dyDescent="0.2">
      <c r="A112" s="167">
        <v>83</v>
      </c>
      <c r="B112" s="108" t="s">
        <v>43</v>
      </c>
      <c r="C112" s="108" t="s">
        <v>309</v>
      </c>
      <c r="D112" s="108" t="s">
        <v>4</v>
      </c>
      <c r="E112" s="137" t="s">
        <v>305</v>
      </c>
      <c r="F112" s="137" t="s">
        <v>19</v>
      </c>
      <c r="G112" s="177">
        <v>21500</v>
      </c>
      <c r="H112" s="177">
        <v>0</v>
      </c>
      <c r="I112" s="177">
        <f t="shared" si="58"/>
        <v>21500</v>
      </c>
      <c r="J112" s="170">
        <f>IF(G112&gt;=Datos!$D$14,(Datos!$D$14*Datos!$C$14),IF(G112&lt;=Datos!$D$14,(G112*Datos!$C$14)))</f>
        <v>617.04999999999995</v>
      </c>
      <c r="K112" s="176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0">
        <f>IF(G112&gt;=Datos!$D$15,(Datos!$D$15*Datos!$C$15),IF(G112&lt;=Datos!$D$15,(G112*Datos!$C$15)))</f>
        <v>653.6</v>
      </c>
      <c r="M112" s="177">
        <v>25</v>
      </c>
      <c r="N112" s="177">
        <f t="shared" si="73"/>
        <v>1295.6500000000001</v>
      </c>
      <c r="O112" s="213">
        <f t="shared" si="74"/>
        <v>20204.349999999999</v>
      </c>
    </row>
    <row r="113" spans="1:15" s="7" customFormat="1" ht="36.75" customHeight="1" x14ac:dyDescent="0.2">
      <c r="A113" s="167">
        <v>84</v>
      </c>
      <c r="B113" s="108" t="s">
        <v>464</v>
      </c>
      <c r="C113" s="108" t="s">
        <v>310</v>
      </c>
      <c r="D113" s="108" t="s">
        <v>4</v>
      </c>
      <c r="E113" s="137" t="s">
        <v>305</v>
      </c>
      <c r="F113" s="137" t="s">
        <v>19</v>
      </c>
      <c r="G113" s="131">
        <v>21500</v>
      </c>
      <c r="H113" s="177">
        <v>0</v>
      </c>
      <c r="I113" s="177">
        <f t="shared" si="58"/>
        <v>21500</v>
      </c>
      <c r="J113" s="170">
        <f>IF(G113&gt;=Datos!$D$14,(Datos!$D$14*Datos!$C$14),IF(G113&lt;=Datos!$D$14,(G113*Datos!$C$14)))</f>
        <v>617.04999999999995</v>
      </c>
      <c r="K113" s="176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0">
        <f>IF(G113&gt;=Datos!$D$15,(Datos!$D$15*Datos!$C$15),IF(G113&lt;=Datos!$D$15,(G113*Datos!$C$15)))</f>
        <v>653.6</v>
      </c>
      <c r="M113" s="177">
        <v>25</v>
      </c>
      <c r="N113" s="177">
        <f>SUM(J113:M113)</f>
        <v>1295.6500000000001</v>
      </c>
      <c r="O113" s="213">
        <f>+G113-N113</f>
        <v>20204.349999999999</v>
      </c>
    </row>
    <row r="114" spans="1:15" s="7" customFormat="1" ht="36.75" customHeight="1" x14ac:dyDescent="0.2">
      <c r="A114" s="167">
        <v>85</v>
      </c>
      <c r="B114" s="186" t="s">
        <v>157</v>
      </c>
      <c r="C114" s="108" t="s">
        <v>311</v>
      </c>
      <c r="D114" s="186" t="s">
        <v>4</v>
      </c>
      <c r="E114" s="137" t="s">
        <v>305</v>
      </c>
      <c r="F114" s="137" t="s">
        <v>19</v>
      </c>
      <c r="G114" s="131">
        <v>21500</v>
      </c>
      <c r="H114" s="177">
        <v>0</v>
      </c>
      <c r="I114" s="177">
        <f t="shared" si="58"/>
        <v>21500</v>
      </c>
      <c r="J114" s="170">
        <f>IF(G114&gt;=Datos!$D$14,(Datos!$D$14*Datos!$C$14),IF(G114&lt;=Datos!$D$14,(G114*Datos!$C$14)))</f>
        <v>617.04999999999995</v>
      </c>
      <c r="K114" s="176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0">
        <f>IF(G114&gt;=Datos!$D$15,(Datos!$D$15*Datos!$C$15),IF(G114&lt;=Datos!$D$15,(G114*Datos!$C$15)))</f>
        <v>653.6</v>
      </c>
      <c r="M114" s="177">
        <v>2108.1</v>
      </c>
      <c r="N114" s="177">
        <f t="shared" ref="N114:N120" si="75">SUM(J114:M114)</f>
        <v>3378.75</v>
      </c>
      <c r="O114" s="213">
        <f t="shared" ref="O114:O120" si="76">+G114-N114</f>
        <v>18121.25</v>
      </c>
    </row>
    <row r="115" spans="1:15" s="7" customFormat="1" ht="36.75" customHeight="1" x14ac:dyDescent="0.2">
      <c r="A115" s="167">
        <v>86</v>
      </c>
      <c r="B115" s="108" t="s">
        <v>77</v>
      </c>
      <c r="C115" s="108" t="s">
        <v>310</v>
      </c>
      <c r="D115" s="125" t="s">
        <v>4</v>
      </c>
      <c r="E115" s="137" t="s">
        <v>305</v>
      </c>
      <c r="F115" s="137" t="s">
        <v>19</v>
      </c>
      <c r="G115" s="177">
        <v>21500</v>
      </c>
      <c r="H115" s="177">
        <v>0</v>
      </c>
      <c r="I115" s="177">
        <f t="shared" si="58"/>
        <v>21500</v>
      </c>
      <c r="J115" s="170">
        <f>IF(G115&gt;=Datos!$D$14,(Datos!$D$14*Datos!$C$14),IF(G115&lt;=Datos!$D$14,(G115*Datos!$C$14)))</f>
        <v>617.04999999999995</v>
      </c>
      <c r="K115" s="176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0">
        <f>IF(G115&gt;=Datos!$D$15,(Datos!$D$15*Datos!$C$15),IF(G115&lt;=Datos!$D$15,(G115*Datos!$C$15)))</f>
        <v>653.6</v>
      </c>
      <c r="M115" s="177">
        <v>25</v>
      </c>
      <c r="N115" s="177">
        <f t="shared" si="75"/>
        <v>1295.6500000000001</v>
      </c>
      <c r="O115" s="213">
        <f t="shared" si="76"/>
        <v>20204.349999999999</v>
      </c>
    </row>
    <row r="116" spans="1:15" s="7" customFormat="1" ht="36.75" customHeight="1" x14ac:dyDescent="0.2">
      <c r="A116" s="167">
        <v>87</v>
      </c>
      <c r="B116" s="108" t="s">
        <v>60</v>
      </c>
      <c r="C116" s="108" t="s">
        <v>311</v>
      </c>
      <c r="D116" s="108" t="s">
        <v>4</v>
      </c>
      <c r="E116" s="137" t="s">
        <v>305</v>
      </c>
      <c r="F116" s="137" t="s">
        <v>19</v>
      </c>
      <c r="G116" s="177">
        <v>21500</v>
      </c>
      <c r="H116" s="177">
        <v>0</v>
      </c>
      <c r="I116" s="177">
        <f t="shared" si="58"/>
        <v>21500</v>
      </c>
      <c r="J116" s="170">
        <f>IF(G116&gt;=Datos!$D$14,(Datos!$D$14*Datos!$C$14),IF(G116&lt;=Datos!$D$14,(G116*Datos!$C$14)))</f>
        <v>617.04999999999995</v>
      </c>
      <c r="K116" s="176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0">
        <f>IF(G116&gt;=Datos!$D$15,(Datos!$D$15*Datos!$C$15),IF(G116&lt;=Datos!$D$15,(G116*Datos!$C$15)))</f>
        <v>653.6</v>
      </c>
      <c r="M116" s="177">
        <v>1025</v>
      </c>
      <c r="N116" s="177">
        <f t="shared" si="75"/>
        <v>2295.65</v>
      </c>
      <c r="O116" s="213">
        <f t="shared" si="76"/>
        <v>19204.349999999999</v>
      </c>
    </row>
    <row r="117" spans="1:15" s="7" customFormat="1" ht="36.75" customHeight="1" x14ac:dyDescent="0.2">
      <c r="A117" s="167">
        <v>88</v>
      </c>
      <c r="B117" s="108" t="s">
        <v>834</v>
      </c>
      <c r="C117" s="108" t="s">
        <v>310</v>
      </c>
      <c r="D117" s="108" t="s">
        <v>4</v>
      </c>
      <c r="E117" s="137" t="s">
        <v>305</v>
      </c>
      <c r="F117" s="137" t="s">
        <v>19</v>
      </c>
      <c r="G117" s="177">
        <v>21500</v>
      </c>
      <c r="H117" s="177">
        <v>0</v>
      </c>
      <c r="I117" s="177">
        <f t="shared" si="58"/>
        <v>21500</v>
      </c>
      <c r="J117" s="170">
        <f>IF(G117&gt;=Datos!$D$14,(Datos!$D$14*Datos!$C$14),IF(G117&lt;=Datos!$D$14,(G117*Datos!$C$14)))</f>
        <v>617.04999999999995</v>
      </c>
      <c r="K117" s="176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0">
        <f>IF(G117&gt;=Datos!$D$15,(Datos!$D$15*Datos!$C$15),IF(G117&lt;=Datos!$D$15,(G117*Datos!$C$15)))</f>
        <v>653.6</v>
      </c>
      <c r="M117" s="177">
        <v>25</v>
      </c>
      <c r="N117" s="177">
        <f t="shared" si="75"/>
        <v>1295.6500000000001</v>
      </c>
      <c r="O117" s="213">
        <f t="shared" si="76"/>
        <v>20204.349999999999</v>
      </c>
    </row>
    <row r="118" spans="1:15" s="7" customFormat="1" ht="36.75" customHeight="1" x14ac:dyDescent="0.2">
      <c r="A118" s="167">
        <v>89</v>
      </c>
      <c r="B118" s="108" t="s">
        <v>30</v>
      </c>
      <c r="C118" s="108" t="s">
        <v>311</v>
      </c>
      <c r="D118" s="108" t="s">
        <v>4</v>
      </c>
      <c r="E118" s="137" t="s">
        <v>305</v>
      </c>
      <c r="F118" s="137" t="s">
        <v>19</v>
      </c>
      <c r="G118" s="177">
        <v>21500</v>
      </c>
      <c r="H118" s="177">
        <v>0</v>
      </c>
      <c r="I118" s="177">
        <f t="shared" si="58"/>
        <v>21500</v>
      </c>
      <c r="J118" s="170">
        <f>IF(G118&gt;=Datos!$D$14,(Datos!$D$14*Datos!$C$14),IF(G118&lt;=Datos!$D$14,(G118*Datos!$C$14)))</f>
        <v>617.04999999999995</v>
      </c>
      <c r="K118" s="176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0">
        <f>IF(G118&gt;=Datos!$D$15,(Datos!$D$15*Datos!$C$15),IF(G118&lt;=Datos!$D$15,(G118*Datos!$C$15)))</f>
        <v>653.6</v>
      </c>
      <c r="M118" s="177">
        <v>4211.76</v>
      </c>
      <c r="N118" s="177">
        <f t="shared" si="75"/>
        <v>5482.41</v>
      </c>
      <c r="O118" s="213">
        <f t="shared" si="76"/>
        <v>16017.59</v>
      </c>
    </row>
    <row r="119" spans="1:15" s="7" customFormat="1" ht="36.75" customHeight="1" x14ac:dyDescent="0.2">
      <c r="A119" s="167">
        <v>90</v>
      </c>
      <c r="B119" s="108" t="s">
        <v>221</v>
      </c>
      <c r="C119" s="108" t="s">
        <v>311</v>
      </c>
      <c r="D119" s="108" t="s">
        <v>839</v>
      </c>
      <c r="E119" s="137" t="s">
        <v>305</v>
      </c>
      <c r="F119" s="137" t="s">
        <v>306</v>
      </c>
      <c r="G119" s="177">
        <v>13860</v>
      </c>
      <c r="H119" s="177">
        <v>0</v>
      </c>
      <c r="I119" s="177">
        <f t="shared" si="58"/>
        <v>13860</v>
      </c>
      <c r="J119" s="170">
        <f>IF(G119&gt;=Datos!$D$14,(Datos!$D$14*Datos!$C$14),IF(G119&lt;=Datos!$D$14,(G119*Datos!$C$14)))</f>
        <v>397.78199999999998</v>
      </c>
      <c r="K119" s="176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0">
        <f>IF(G119&gt;=Datos!$D$15,(Datos!$D$15*Datos!$C$15),IF(G119&lt;=Datos!$D$15,(G119*Datos!$C$15)))</f>
        <v>421.34399999999999</v>
      </c>
      <c r="M119" s="177">
        <v>25</v>
      </c>
      <c r="N119" s="177">
        <f t="shared" si="75"/>
        <v>844.12599999999998</v>
      </c>
      <c r="O119" s="213">
        <f t="shared" si="76"/>
        <v>13015.874</v>
      </c>
    </row>
    <row r="120" spans="1:15" s="7" customFormat="1" ht="36.75" customHeight="1" x14ac:dyDescent="0.2">
      <c r="A120" s="167">
        <v>91</v>
      </c>
      <c r="B120" s="108" t="s">
        <v>560</v>
      </c>
      <c r="C120" s="108" t="s">
        <v>361</v>
      </c>
      <c r="D120" s="108" t="s">
        <v>838</v>
      </c>
      <c r="E120" s="137" t="s">
        <v>305</v>
      </c>
      <c r="F120" s="137" t="s">
        <v>19</v>
      </c>
      <c r="G120" s="177">
        <v>33000</v>
      </c>
      <c r="H120" s="177">
        <v>0</v>
      </c>
      <c r="I120" s="177">
        <f t="shared" si="58"/>
        <v>33000</v>
      </c>
      <c r="J120" s="170">
        <f>IF(G120&gt;=Datos!$D$14,(Datos!$D$14*Datos!$C$14),IF(G120&lt;=Datos!$D$14,(G120*Datos!$C$14)))</f>
        <v>947.1</v>
      </c>
      <c r="K120" s="176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0">
        <f>IF(G120&gt;=Datos!$D$15,(Datos!$D$15*Datos!$C$15),IF(G120&lt;=Datos!$D$15,(G120*Datos!$C$15)))</f>
        <v>1003.2</v>
      </c>
      <c r="M120" s="177">
        <v>3025</v>
      </c>
      <c r="N120" s="177">
        <f t="shared" si="75"/>
        <v>4975.3</v>
      </c>
      <c r="O120" s="213">
        <f t="shared" si="76"/>
        <v>28024.7</v>
      </c>
    </row>
    <row r="121" spans="1:15" s="7" customFormat="1" ht="36.75" customHeight="1" x14ac:dyDescent="0.2">
      <c r="A121" s="167">
        <v>92</v>
      </c>
      <c r="B121" s="108" t="s">
        <v>62</v>
      </c>
      <c r="C121" s="108" t="s">
        <v>311</v>
      </c>
      <c r="D121" s="108" t="s">
        <v>838</v>
      </c>
      <c r="E121" s="137" t="s">
        <v>305</v>
      </c>
      <c r="F121" s="137" t="s">
        <v>19</v>
      </c>
      <c r="G121" s="177">
        <v>26000</v>
      </c>
      <c r="H121" s="177">
        <v>0</v>
      </c>
      <c r="I121" s="177">
        <f t="shared" si="58"/>
        <v>26000</v>
      </c>
      <c r="J121" s="170">
        <f>IF(G121&gt;=Datos!$D$14,(Datos!$D$14*Datos!$C$14),IF(G121&lt;=Datos!$D$14,(G121*Datos!$C$14)))</f>
        <v>746.2</v>
      </c>
      <c r="K121" s="176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0">
        <f>IF(G121&gt;=Datos!$D$15,(Datos!$D$15*Datos!$C$15),IF(G121&lt;=Datos!$D$15,(G121*Datos!$C$15)))</f>
        <v>790.4</v>
      </c>
      <c r="M121" s="177">
        <v>15230.78</v>
      </c>
      <c r="N121" s="177">
        <f t="shared" si="69"/>
        <v>16767.38</v>
      </c>
      <c r="O121" s="213">
        <f t="shared" si="70"/>
        <v>9232.619999999999</v>
      </c>
    </row>
    <row r="122" spans="1:15" s="7" customFormat="1" ht="36.75" customHeight="1" x14ac:dyDescent="0.2">
      <c r="A122" s="167">
        <v>93</v>
      </c>
      <c r="B122" s="108" t="s">
        <v>217</v>
      </c>
      <c r="C122" s="108" t="s">
        <v>361</v>
      </c>
      <c r="D122" s="108" t="s">
        <v>255</v>
      </c>
      <c r="E122" s="137" t="s">
        <v>305</v>
      </c>
      <c r="F122" s="137" t="s">
        <v>306</v>
      </c>
      <c r="G122" s="177">
        <v>22500</v>
      </c>
      <c r="H122" s="177">
        <v>0</v>
      </c>
      <c r="I122" s="177">
        <f t="shared" si="58"/>
        <v>22500</v>
      </c>
      <c r="J122" s="170">
        <f>IF(G122&gt;=Datos!$D$14,(Datos!$D$14*Datos!$C$14),IF(G122&lt;=Datos!$D$14,(G122*Datos!$C$14)))</f>
        <v>645.75</v>
      </c>
      <c r="K122" s="176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0">
        <f>IF(G122&gt;=Datos!$D$15,(Datos!$D$15*Datos!$C$15),IF(G122&lt;=Datos!$D$15,(G122*Datos!$C$15)))</f>
        <v>684</v>
      </c>
      <c r="M122" s="177">
        <v>5221.08</v>
      </c>
      <c r="N122" s="177">
        <f t="shared" si="69"/>
        <v>6550.83</v>
      </c>
      <c r="O122" s="213">
        <f t="shared" si="70"/>
        <v>15949.17</v>
      </c>
    </row>
    <row r="123" spans="1:15" s="7" customFormat="1" ht="36.75" customHeight="1" x14ac:dyDescent="0.2">
      <c r="A123" s="167">
        <v>94</v>
      </c>
      <c r="B123" s="108" t="s">
        <v>385</v>
      </c>
      <c r="C123" s="108" t="s">
        <v>361</v>
      </c>
      <c r="D123" s="108" t="s">
        <v>838</v>
      </c>
      <c r="E123" s="137" t="s">
        <v>305</v>
      </c>
      <c r="F123" s="137" t="s">
        <v>19</v>
      </c>
      <c r="G123" s="177">
        <v>26000</v>
      </c>
      <c r="H123" s="177">
        <v>0</v>
      </c>
      <c r="I123" s="177">
        <f t="shared" si="58"/>
        <v>26000</v>
      </c>
      <c r="J123" s="170">
        <f>IF(G123&gt;=Datos!$D$14,(Datos!$D$14*Datos!$C$14),IF(G123&lt;=Datos!$D$14,(G123*Datos!$C$14)))</f>
        <v>746.2</v>
      </c>
      <c r="K123" s="176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0">
        <f>IF(G123&gt;=Datos!$D$15,(Datos!$D$15*Datos!$C$15),IF(G123&lt;=Datos!$D$15,(G123*Datos!$C$15)))</f>
        <v>790.4</v>
      </c>
      <c r="M123" s="177">
        <v>2025</v>
      </c>
      <c r="N123" s="177">
        <f t="shared" si="69"/>
        <v>3561.6</v>
      </c>
      <c r="O123" s="213">
        <f t="shared" si="70"/>
        <v>22438.400000000001</v>
      </c>
    </row>
    <row r="124" spans="1:15" s="7" customFormat="1" ht="36.75" customHeight="1" x14ac:dyDescent="0.2">
      <c r="A124" s="167">
        <v>95</v>
      </c>
      <c r="B124" s="108" t="s">
        <v>61</v>
      </c>
      <c r="C124" s="108" t="s">
        <v>310</v>
      </c>
      <c r="D124" s="108" t="s">
        <v>4</v>
      </c>
      <c r="E124" s="137" t="s">
        <v>305</v>
      </c>
      <c r="F124" s="137" t="s">
        <v>19</v>
      </c>
      <c r="G124" s="177">
        <v>21500</v>
      </c>
      <c r="H124" s="177">
        <v>0</v>
      </c>
      <c r="I124" s="177">
        <f t="shared" si="58"/>
        <v>21500</v>
      </c>
      <c r="J124" s="170">
        <f>IF(G124&gt;=Datos!$D$14,(Datos!$D$14*Datos!$C$14),IF(G124&lt;=Datos!$D$14,(G124*Datos!$C$14)))</f>
        <v>617.04999999999995</v>
      </c>
      <c r="K124" s="176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0">
        <f>IF(G124&gt;=Datos!$D$15,(Datos!$D$15*Datos!$C$15),IF(G124&lt;=Datos!$D$15,(G124*Datos!$C$15)))</f>
        <v>653.6</v>
      </c>
      <c r="M124" s="177">
        <v>25</v>
      </c>
      <c r="N124" s="177">
        <f t="shared" si="69"/>
        <v>1295.6500000000001</v>
      </c>
      <c r="O124" s="213">
        <f t="shared" si="70"/>
        <v>20204.349999999999</v>
      </c>
    </row>
    <row r="125" spans="1:15" s="7" customFormat="1" ht="36.75" customHeight="1" x14ac:dyDescent="0.2">
      <c r="A125" s="167">
        <v>96</v>
      </c>
      <c r="B125" s="108" t="s">
        <v>164</v>
      </c>
      <c r="C125" s="108" t="s">
        <v>310</v>
      </c>
      <c r="D125" s="108" t="s">
        <v>4</v>
      </c>
      <c r="E125" s="137" t="s">
        <v>305</v>
      </c>
      <c r="F125" s="137" t="s">
        <v>19</v>
      </c>
      <c r="G125" s="177">
        <v>21500</v>
      </c>
      <c r="H125" s="177">
        <v>0</v>
      </c>
      <c r="I125" s="177">
        <f t="shared" si="58"/>
        <v>21500</v>
      </c>
      <c r="J125" s="170">
        <f>IF(G125&gt;=Datos!$D$14,(Datos!$D$14*Datos!$C$14),IF(G125&lt;=Datos!$D$14,(G125*Datos!$C$14)))</f>
        <v>617.04999999999995</v>
      </c>
      <c r="K125" s="176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0">
        <f>IF(G125&gt;=Datos!$D$15,(Datos!$D$15*Datos!$C$15),IF(G125&lt;=Datos!$D$15,(G125*Datos!$C$15)))</f>
        <v>653.6</v>
      </c>
      <c r="M125" s="177">
        <v>25</v>
      </c>
      <c r="N125" s="177">
        <f t="shared" si="69"/>
        <v>1295.6500000000001</v>
      </c>
      <c r="O125" s="213">
        <f t="shared" si="70"/>
        <v>20204.349999999999</v>
      </c>
    </row>
    <row r="126" spans="1:15" s="7" customFormat="1" ht="36.75" customHeight="1" x14ac:dyDescent="0.2">
      <c r="A126" s="167">
        <v>97</v>
      </c>
      <c r="B126" s="108" t="s">
        <v>172</v>
      </c>
      <c r="C126" s="108" t="s">
        <v>309</v>
      </c>
      <c r="D126" s="108" t="s">
        <v>4</v>
      </c>
      <c r="E126" s="137" t="s">
        <v>305</v>
      </c>
      <c r="F126" s="137" t="s">
        <v>19</v>
      </c>
      <c r="G126" s="177">
        <v>21500</v>
      </c>
      <c r="H126" s="177">
        <v>0</v>
      </c>
      <c r="I126" s="177">
        <f t="shared" si="58"/>
        <v>21500</v>
      </c>
      <c r="J126" s="170">
        <f>IF(G126&gt;=Datos!$D$14,(Datos!$D$14*Datos!$C$14),IF(G126&lt;=Datos!$D$14,(G126*Datos!$C$14)))</f>
        <v>617.04999999999995</v>
      </c>
      <c r="K126" s="176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0">
        <f>IF(G126&gt;=Datos!$D$15,(Datos!$D$15*Datos!$C$15),IF(G126&lt;=Datos!$D$15,(G126*Datos!$C$15)))</f>
        <v>653.6</v>
      </c>
      <c r="M126" s="177">
        <v>25</v>
      </c>
      <c r="N126" s="177">
        <f t="shared" si="69"/>
        <v>1295.6500000000001</v>
      </c>
      <c r="O126" s="213">
        <f t="shared" si="70"/>
        <v>20204.349999999999</v>
      </c>
    </row>
    <row r="127" spans="1:15" s="7" customFormat="1" ht="36.75" customHeight="1" x14ac:dyDescent="0.2">
      <c r="A127" s="167">
        <v>98</v>
      </c>
      <c r="B127" s="159" t="s">
        <v>559</v>
      </c>
      <c r="C127" s="108" t="s">
        <v>361</v>
      </c>
      <c r="D127" s="130" t="s">
        <v>4</v>
      </c>
      <c r="E127" s="137" t="s">
        <v>305</v>
      </c>
      <c r="F127" s="137" t="s">
        <v>19</v>
      </c>
      <c r="G127" s="177">
        <v>21500</v>
      </c>
      <c r="H127" s="177">
        <v>0</v>
      </c>
      <c r="I127" s="177">
        <f t="shared" si="58"/>
        <v>21500</v>
      </c>
      <c r="J127" s="170">
        <f>IF(G127&gt;=Datos!$D$14,(Datos!$D$14*Datos!$C$14),IF(G127&lt;=Datos!$D$14,(G127*Datos!$C$14)))</f>
        <v>617.04999999999995</v>
      </c>
      <c r="K127" s="176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0">
        <f>IF(G127&gt;=Datos!$D$15,(Datos!$D$15*Datos!$C$15),IF(G127&lt;=Datos!$D$15,(G127*Datos!$C$15)))</f>
        <v>653.6</v>
      </c>
      <c r="M127" s="177">
        <v>3590.49</v>
      </c>
      <c r="N127" s="177">
        <f t="shared" si="69"/>
        <v>4861.1399999999994</v>
      </c>
      <c r="O127" s="213">
        <f t="shared" si="70"/>
        <v>16638.86</v>
      </c>
    </row>
    <row r="128" spans="1:15" s="7" customFormat="1" ht="36.75" customHeight="1" x14ac:dyDescent="0.2">
      <c r="A128" s="167">
        <v>99</v>
      </c>
      <c r="B128" s="186" t="s">
        <v>194</v>
      </c>
      <c r="C128" s="108" t="s">
        <v>309</v>
      </c>
      <c r="D128" s="186" t="s">
        <v>4</v>
      </c>
      <c r="E128" s="137" t="s">
        <v>305</v>
      </c>
      <c r="F128" s="137" t="s">
        <v>19</v>
      </c>
      <c r="G128" s="131">
        <v>21500</v>
      </c>
      <c r="H128" s="177">
        <v>0</v>
      </c>
      <c r="I128" s="177">
        <f t="shared" si="58"/>
        <v>21500</v>
      </c>
      <c r="J128" s="170">
        <f>IF(G128&gt;=Datos!$D$14,(Datos!$D$14*Datos!$C$14),IF(G128&lt;=Datos!$D$14,(G128*Datos!$C$14)))</f>
        <v>617.04999999999995</v>
      </c>
      <c r="K128" s="176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0">
        <f>IF(G128&gt;=Datos!$D$15,(Datos!$D$15*Datos!$C$15),IF(G128&lt;=Datos!$D$15,(G128*Datos!$C$15)))</f>
        <v>653.6</v>
      </c>
      <c r="M128" s="177">
        <v>5539.74</v>
      </c>
      <c r="N128" s="177">
        <f t="shared" si="65"/>
        <v>6810.3899999999994</v>
      </c>
      <c r="O128" s="213">
        <f t="shared" si="66"/>
        <v>14689.61</v>
      </c>
    </row>
    <row r="129" spans="1:15" s="7" customFormat="1" ht="36.75" customHeight="1" x14ac:dyDescent="0.2">
      <c r="A129" s="167">
        <v>100</v>
      </c>
      <c r="B129" s="108" t="s">
        <v>128</v>
      </c>
      <c r="C129" s="108" t="s">
        <v>309</v>
      </c>
      <c r="D129" s="108" t="s">
        <v>838</v>
      </c>
      <c r="E129" s="137" t="s">
        <v>305</v>
      </c>
      <c r="F129" s="137" t="s">
        <v>19</v>
      </c>
      <c r="G129" s="177">
        <v>26000</v>
      </c>
      <c r="H129" s="177">
        <v>0</v>
      </c>
      <c r="I129" s="177">
        <f t="shared" si="58"/>
        <v>26000</v>
      </c>
      <c r="J129" s="170">
        <f>IF(G129&gt;=Datos!$D$14,(Datos!$D$14*Datos!$C$14),IF(G129&lt;=Datos!$D$14,(G129*Datos!$C$14)))</f>
        <v>746.2</v>
      </c>
      <c r="K129" s="176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0">
        <f>IF(G129&gt;=Datos!$D$15,(Datos!$D$15*Datos!$C$15),IF(G129&lt;=Datos!$D$15,(G129*Datos!$C$15)))</f>
        <v>790.4</v>
      </c>
      <c r="M129" s="177">
        <v>25</v>
      </c>
      <c r="N129" s="177">
        <f t="shared" si="65"/>
        <v>1561.6</v>
      </c>
      <c r="O129" s="213">
        <f t="shared" si="66"/>
        <v>24438.400000000001</v>
      </c>
    </row>
    <row r="130" spans="1:15" s="7" customFormat="1" ht="36.75" customHeight="1" x14ac:dyDescent="0.2">
      <c r="A130" s="167">
        <v>101</v>
      </c>
      <c r="B130" s="108" t="s">
        <v>116</v>
      </c>
      <c r="C130" s="108" t="s">
        <v>309</v>
      </c>
      <c r="D130" s="108" t="s">
        <v>4</v>
      </c>
      <c r="E130" s="137" t="s">
        <v>305</v>
      </c>
      <c r="F130" s="137" t="s">
        <v>19</v>
      </c>
      <c r="G130" s="177">
        <v>13860</v>
      </c>
      <c r="H130" s="177">
        <v>0</v>
      </c>
      <c r="I130" s="177">
        <f t="shared" ref="I130:I143" si="77">SUM(G130:H130)</f>
        <v>13860</v>
      </c>
      <c r="J130" s="170">
        <f>IF(G130&gt;=Datos!$D$14,(Datos!$D$14*Datos!$C$14),IF(G130&lt;=Datos!$D$14,(G130*Datos!$C$14)))</f>
        <v>397.78199999999998</v>
      </c>
      <c r="K130" s="176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0">
        <f>IF(G130&gt;=Datos!$D$15,(Datos!$D$15*Datos!$C$15),IF(G130&lt;=Datos!$D$15,(G130*Datos!$C$15)))</f>
        <v>421.34399999999999</v>
      </c>
      <c r="M130" s="177">
        <v>25</v>
      </c>
      <c r="N130" s="177">
        <f t="shared" si="65"/>
        <v>844.12599999999998</v>
      </c>
      <c r="O130" s="213">
        <f t="shared" si="66"/>
        <v>13015.874</v>
      </c>
    </row>
    <row r="131" spans="1:15" s="7" customFormat="1" ht="36.75" customHeight="1" x14ac:dyDescent="0.2">
      <c r="A131" s="167">
        <v>102</v>
      </c>
      <c r="B131" s="108" t="s">
        <v>837</v>
      </c>
      <c r="C131" s="108" t="s">
        <v>309</v>
      </c>
      <c r="D131" s="108" t="s">
        <v>4</v>
      </c>
      <c r="E131" s="137" t="s">
        <v>305</v>
      </c>
      <c r="F131" s="137" t="s">
        <v>19</v>
      </c>
      <c r="G131" s="177">
        <v>21500</v>
      </c>
      <c r="H131" s="177">
        <v>0</v>
      </c>
      <c r="I131" s="177">
        <f t="shared" si="77"/>
        <v>21500</v>
      </c>
      <c r="J131" s="170">
        <f>IF(G131&gt;=Datos!$D$14,(Datos!$D$14*Datos!$C$14),IF(G131&lt;=Datos!$D$14,(G131*Datos!$C$14)))</f>
        <v>617.04999999999995</v>
      </c>
      <c r="K131" s="176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0">
        <f>IF(G131&gt;=Datos!$D$15,(Datos!$D$15*Datos!$C$15),IF(G131&lt;=Datos!$D$15,(G131*Datos!$C$15)))</f>
        <v>653.6</v>
      </c>
      <c r="M131" s="177">
        <v>25</v>
      </c>
      <c r="N131" s="177">
        <f t="shared" si="65"/>
        <v>1295.6500000000001</v>
      </c>
      <c r="O131" s="213">
        <f t="shared" si="66"/>
        <v>20204.349999999999</v>
      </c>
    </row>
    <row r="132" spans="1:15" s="7" customFormat="1" ht="36.75" customHeight="1" x14ac:dyDescent="0.2">
      <c r="A132" s="167">
        <v>103</v>
      </c>
      <c r="B132" s="108" t="s">
        <v>579</v>
      </c>
      <c r="C132" s="108" t="s">
        <v>309</v>
      </c>
      <c r="D132" s="108" t="s">
        <v>249</v>
      </c>
      <c r="E132" s="137" t="s">
        <v>305</v>
      </c>
      <c r="F132" s="137" t="s">
        <v>306</v>
      </c>
      <c r="G132" s="177">
        <v>25000</v>
      </c>
      <c r="H132" s="177">
        <v>0</v>
      </c>
      <c r="I132" s="177">
        <f t="shared" si="77"/>
        <v>25000</v>
      </c>
      <c r="J132" s="170">
        <f>IF(G132&gt;=Datos!$D$14,(Datos!$D$14*Datos!$C$14),IF(G132&lt;=Datos!$D$14,(G132*Datos!$C$14)))</f>
        <v>717.5</v>
      </c>
      <c r="K132" s="176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0">
        <f>IF(G132&gt;=Datos!$D$15,(Datos!$D$15*Datos!$C$15),IF(G132&lt;=Datos!$D$15,(G132*Datos!$C$15)))</f>
        <v>760</v>
      </c>
      <c r="M132" s="177">
        <v>25</v>
      </c>
      <c r="N132" s="177">
        <f t="shared" si="65"/>
        <v>1502.5</v>
      </c>
      <c r="O132" s="213">
        <f t="shared" si="66"/>
        <v>23497.5</v>
      </c>
    </row>
    <row r="133" spans="1:15" s="7" customFormat="1" ht="36.75" customHeight="1" x14ac:dyDescent="0.2">
      <c r="A133" s="167">
        <v>104</v>
      </c>
      <c r="B133" s="108" t="s">
        <v>296</v>
      </c>
      <c r="C133" s="108" t="s">
        <v>310</v>
      </c>
      <c r="D133" s="108" t="s">
        <v>4</v>
      </c>
      <c r="E133" s="137" t="s">
        <v>305</v>
      </c>
      <c r="F133" s="137" t="s">
        <v>19</v>
      </c>
      <c r="G133" s="177">
        <v>21500</v>
      </c>
      <c r="H133" s="177">
        <v>0</v>
      </c>
      <c r="I133" s="177">
        <f t="shared" si="77"/>
        <v>21500</v>
      </c>
      <c r="J133" s="170">
        <f>IF(G133&gt;=Datos!$D$14,(Datos!$D$14*Datos!$C$14),IF(G133&lt;=Datos!$D$14,(G133*Datos!$C$14)))</f>
        <v>617.04999999999995</v>
      </c>
      <c r="K133" s="176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0">
        <f>IF(G133&gt;=Datos!$D$15,(Datos!$D$15*Datos!$C$15),IF(G133&lt;=Datos!$D$15,(G133*Datos!$C$15)))</f>
        <v>653.6</v>
      </c>
      <c r="M133" s="177">
        <v>25</v>
      </c>
      <c r="N133" s="177">
        <f t="shared" si="65"/>
        <v>1295.6500000000001</v>
      </c>
      <c r="O133" s="213">
        <f t="shared" si="66"/>
        <v>20204.349999999999</v>
      </c>
    </row>
    <row r="134" spans="1:15" ht="36.75" customHeight="1" x14ac:dyDescent="0.2">
      <c r="A134" s="167">
        <v>105</v>
      </c>
      <c r="B134" s="172" t="s">
        <v>156</v>
      </c>
      <c r="C134" s="172" t="s">
        <v>309</v>
      </c>
      <c r="D134" s="172" t="s">
        <v>838</v>
      </c>
      <c r="E134" s="173" t="s">
        <v>305</v>
      </c>
      <c r="F134" s="173" t="s">
        <v>19</v>
      </c>
      <c r="G134" s="174">
        <v>26000</v>
      </c>
      <c r="H134" s="174">
        <v>0</v>
      </c>
      <c r="I134" s="177">
        <f t="shared" si="77"/>
        <v>26000</v>
      </c>
      <c r="J134" s="170">
        <f>IF(G134&gt;=Datos!$D$14,(Datos!$D$14*Datos!$C$14),IF(G134&lt;=Datos!$D$14,(G134*Datos!$C$14)))</f>
        <v>746.2</v>
      </c>
      <c r="K134" s="176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0">
        <f>IF(G134&gt;=Datos!$D$15,(Datos!$D$15*Datos!$C$15),IF(G134&lt;=Datos!$D$15,(G134*Datos!$C$15)))</f>
        <v>790.4</v>
      </c>
      <c r="M134" s="174">
        <v>1025</v>
      </c>
      <c r="N134" s="177">
        <f t="shared" si="65"/>
        <v>2561.6</v>
      </c>
      <c r="O134" s="213">
        <f t="shared" si="66"/>
        <v>23438.400000000001</v>
      </c>
    </row>
    <row r="135" spans="1:15" s="7" customFormat="1" ht="36.75" customHeight="1" x14ac:dyDescent="0.2">
      <c r="A135" s="167">
        <v>106</v>
      </c>
      <c r="B135" s="108" t="s">
        <v>159</v>
      </c>
      <c r="C135" s="108" t="s">
        <v>310</v>
      </c>
      <c r="D135" s="108" t="s">
        <v>4</v>
      </c>
      <c r="E135" s="137" t="s">
        <v>305</v>
      </c>
      <c r="F135" s="137" t="s">
        <v>19</v>
      </c>
      <c r="G135" s="177">
        <v>21500</v>
      </c>
      <c r="H135" s="177">
        <v>0</v>
      </c>
      <c r="I135" s="177">
        <f t="shared" si="77"/>
        <v>21500</v>
      </c>
      <c r="J135" s="170">
        <f>IF(G135&gt;=Datos!$D$14,(Datos!$D$14*Datos!$C$14),IF(G135&lt;=Datos!$D$14,(G135*Datos!$C$14)))</f>
        <v>617.04999999999995</v>
      </c>
      <c r="K135" s="176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0">
        <f>IF(G135&gt;=Datos!$D$15,(Datos!$D$15*Datos!$C$15),IF(G135&lt;=Datos!$D$15,(G135*Datos!$C$15)))</f>
        <v>653.6</v>
      </c>
      <c r="M135" s="177">
        <v>25</v>
      </c>
      <c r="N135" s="177">
        <f t="shared" ref="N135:N142" si="78">SUM(J135:M135)</f>
        <v>1295.6500000000001</v>
      </c>
      <c r="O135" s="213">
        <f t="shared" ref="O135:O142" si="79">+G135-N135</f>
        <v>20204.349999999999</v>
      </c>
    </row>
    <row r="136" spans="1:15" s="7" customFormat="1" ht="36.75" customHeight="1" x14ac:dyDescent="0.2">
      <c r="A136" s="167">
        <v>107</v>
      </c>
      <c r="B136" s="108" t="s">
        <v>370</v>
      </c>
      <c r="C136" s="108" t="s">
        <v>361</v>
      </c>
      <c r="D136" s="108" t="s">
        <v>629</v>
      </c>
      <c r="E136" s="137" t="s">
        <v>305</v>
      </c>
      <c r="F136" s="137" t="s">
        <v>19</v>
      </c>
      <c r="G136" s="177">
        <v>26000</v>
      </c>
      <c r="H136" s="177">
        <v>0</v>
      </c>
      <c r="I136" s="177">
        <f t="shared" si="77"/>
        <v>26000</v>
      </c>
      <c r="J136" s="170">
        <f>IF(G136&gt;=Datos!$D$14,(Datos!$D$14*Datos!$C$14),IF(G136&lt;=Datos!$D$14,(G136*Datos!$C$14)))</f>
        <v>746.2</v>
      </c>
      <c r="K136" s="176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0">
        <f>IF(G136&gt;=Datos!$D$15,(Datos!$D$15*Datos!$C$15),IF(G136&lt;=Datos!$D$15,(G136*Datos!$C$15)))</f>
        <v>790.4</v>
      </c>
      <c r="M136" s="177">
        <v>25</v>
      </c>
      <c r="N136" s="177">
        <f t="shared" si="78"/>
        <v>1561.6</v>
      </c>
      <c r="O136" s="213">
        <f t="shared" si="79"/>
        <v>24438.400000000001</v>
      </c>
    </row>
    <row r="137" spans="1:15" s="7" customFormat="1" ht="36.75" customHeight="1" x14ac:dyDescent="0.2">
      <c r="A137" s="167">
        <v>108</v>
      </c>
      <c r="B137" s="172" t="s">
        <v>41</v>
      </c>
      <c r="C137" s="108" t="s">
        <v>311</v>
      </c>
      <c r="D137" s="108" t="s">
        <v>4</v>
      </c>
      <c r="E137" s="137" t="s">
        <v>305</v>
      </c>
      <c r="F137" s="137" t="s">
        <v>19</v>
      </c>
      <c r="G137" s="177">
        <v>21500</v>
      </c>
      <c r="H137" s="177">
        <v>0</v>
      </c>
      <c r="I137" s="177">
        <f t="shared" si="77"/>
        <v>21500</v>
      </c>
      <c r="J137" s="170">
        <f>IF(G137&gt;=Datos!$D$14,(Datos!$D$14*Datos!$C$14),IF(G137&lt;=Datos!$D$14,(G137*Datos!$C$14)))</f>
        <v>617.04999999999995</v>
      </c>
      <c r="K137" s="176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0">
        <f>IF(G137&gt;=Datos!$D$15,(Datos!$D$15*Datos!$C$15),IF(G137&lt;=Datos!$D$15,(G137*Datos!$C$15)))</f>
        <v>653.6</v>
      </c>
      <c r="M137" s="177">
        <v>3068.16</v>
      </c>
      <c r="N137" s="177">
        <f t="shared" si="78"/>
        <v>4338.8099999999995</v>
      </c>
      <c r="O137" s="213">
        <f t="shared" si="79"/>
        <v>17161.190000000002</v>
      </c>
    </row>
    <row r="138" spans="1:15" s="7" customFormat="1" ht="36.75" customHeight="1" x14ac:dyDescent="0.2">
      <c r="A138" s="167">
        <v>109</v>
      </c>
      <c r="B138" s="108" t="s">
        <v>68</v>
      </c>
      <c r="C138" s="108" t="s">
        <v>310</v>
      </c>
      <c r="D138" s="108" t="s">
        <v>4</v>
      </c>
      <c r="E138" s="137" t="s">
        <v>305</v>
      </c>
      <c r="F138" s="137" t="s">
        <v>19</v>
      </c>
      <c r="G138" s="177">
        <v>21500</v>
      </c>
      <c r="H138" s="177">
        <v>0</v>
      </c>
      <c r="I138" s="177">
        <f t="shared" si="77"/>
        <v>21500</v>
      </c>
      <c r="J138" s="170">
        <f>IF(G138&gt;=Datos!$D$14,(Datos!$D$14*Datos!$C$14),IF(G138&lt;=Datos!$D$14,(G138*Datos!$C$14)))</f>
        <v>617.04999999999995</v>
      </c>
      <c r="K138" s="176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0">
        <f>IF(G138&gt;=Datos!$D$15,(Datos!$D$15*Datos!$C$15),IF(G138&lt;=Datos!$D$15,(G138*Datos!$C$15)))</f>
        <v>653.6</v>
      </c>
      <c r="M138" s="177">
        <v>25</v>
      </c>
      <c r="N138" s="177">
        <f t="shared" si="78"/>
        <v>1295.6500000000001</v>
      </c>
      <c r="O138" s="213">
        <f t="shared" si="79"/>
        <v>20204.349999999999</v>
      </c>
    </row>
    <row r="139" spans="1:15" s="7" customFormat="1" ht="36.75" customHeight="1" x14ac:dyDescent="0.2">
      <c r="A139" s="167">
        <v>110</v>
      </c>
      <c r="B139" s="108" t="s">
        <v>836</v>
      </c>
      <c r="C139" s="108" t="s">
        <v>311</v>
      </c>
      <c r="D139" s="108" t="s">
        <v>4</v>
      </c>
      <c r="E139" s="137" t="s">
        <v>305</v>
      </c>
      <c r="F139" s="137" t="s">
        <v>19</v>
      </c>
      <c r="G139" s="177">
        <v>21500</v>
      </c>
      <c r="H139" s="177">
        <v>0</v>
      </c>
      <c r="I139" s="177">
        <f t="shared" si="77"/>
        <v>21500</v>
      </c>
      <c r="J139" s="170">
        <f>IF(G139&gt;=Datos!$D$14,(Datos!$D$14*Datos!$C$14),IF(G139&lt;=Datos!$D$14,(G139*Datos!$C$14)))</f>
        <v>617.04999999999995</v>
      </c>
      <c r="K139" s="176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0">
        <f>IF(G139&gt;=Datos!$D$15,(Datos!$D$15*Datos!$C$15),IF(G139&lt;=Datos!$D$15,(G139*Datos!$C$15)))</f>
        <v>653.6</v>
      </c>
      <c r="M139" s="177">
        <v>2067.37</v>
      </c>
      <c r="N139" s="177">
        <f t="shared" si="78"/>
        <v>3338.02</v>
      </c>
      <c r="O139" s="213">
        <f t="shared" si="79"/>
        <v>18161.98</v>
      </c>
    </row>
    <row r="140" spans="1:15" s="7" customFormat="1" ht="36.75" customHeight="1" x14ac:dyDescent="0.2">
      <c r="A140" s="167">
        <v>111</v>
      </c>
      <c r="B140" s="108" t="s">
        <v>443</v>
      </c>
      <c r="C140" s="108" t="s">
        <v>310</v>
      </c>
      <c r="D140" s="108" t="s">
        <v>4</v>
      </c>
      <c r="E140" s="137" t="s">
        <v>305</v>
      </c>
      <c r="F140" s="137" t="s">
        <v>19</v>
      </c>
      <c r="G140" s="177">
        <v>21500</v>
      </c>
      <c r="H140" s="177">
        <v>0</v>
      </c>
      <c r="I140" s="177">
        <f t="shared" si="77"/>
        <v>21500</v>
      </c>
      <c r="J140" s="170">
        <f>IF(G140&gt;=Datos!$D$14,(Datos!$D$14*Datos!$C$14),IF(G140&lt;=Datos!$D$14,(G140*Datos!$C$14)))</f>
        <v>617.04999999999995</v>
      </c>
      <c r="K140" s="176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0">
        <f>IF(G140&gt;=Datos!$D$15,(Datos!$D$15*Datos!$C$15),IF(G140&lt;=Datos!$D$15,(G140*Datos!$C$15)))</f>
        <v>653.6</v>
      </c>
      <c r="M140" s="177">
        <v>25</v>
      </c>
      <c r="N140" s="177">
        <f t="shared" si="78"/>
        <v>1295.6500000000001</v>
      </c>
      <c r="O140" s="213">
        <f t="shared" si="79"/>
        <v>20204.349999999999</v>
      </c>
    </row>
    <row r="141" spans="1:15" s="7" customFormat="1" ht="36.75" customHeight="1" x14ac:dyDescent="0.2">
      <c r="A141" s="167">
        <v>112</v>
      </c>
      <c r="B141" s="108" t="s">
        <v>832</v>
      </c>
      <c r="C141" s="108" t="s">
        <v>361</v>
      </c>
      <c r="D141" s="108" t="s">
        <v>4</v>
      </c>
      <c r="E141" s="137" t="s">
        <v>305</v>
      </c>
      <c r="F141" s="137" t="s">
        <v>19</v>
      </c>
      <c r="G141" s="177">
        <v>21500</v>
      </c>
      <c r="H141" s="177">
        <v>0</v>
      </c>
      <c r="I141" s="177">
        <f t="shared" si="77"/>
        <v>21500</v>
      </c>
      <c r="J141" s="170">
        <f>IF(G141&gt;=Datos!$D$14,(Datos!$D$14*Datos!$C$14),IF(G141&lt;=Datos!$D$14,(G141*Datos!$C$14)))</f>
        <v>617.04999999999995</v>
      </c>
      <c r="K141" s="176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70">
        <f>IF(G141&gt;=Datos!$D$15,(Datos!$D$15*Datos!$C$15),IF(G141&lt;=Datos!$D$15,(G141*Datos!$C$15)))</f>
        <v>653.6</v>
      </c>
      <c r="M141" s="177">
        <v>25</v>
      </c>
      <c r="N141" s="177">
        <f t="shared" si="78"/>
        <v>1295.6500000000001</v>
      </c>
      <c r="O141" s="213">
        <f t="shared" si="79"/>
        <v>20204.349999999999</v>
      </c>
    </row>
    <row r="142" spans="1:15" s="7" customFormat="1" ht="36.75" customHeight="1" x14ac:dyDescent="0.2">
      <c r="A142" s="167">
        <v>113</v>
      </c>
      <c r="B142" s="108" t="s">
        <v>126</v>
      </c>
      <c r="C142" s="108" t="s">
        <v>311</v>
      </c>
      <c r="D142" s="108" t="s">
        <v>249</v>
      </c>
      <c r="E142" s="137" t="s">
        <v>305</v>
      </c>
      <c r="F142" s="137" t="s">
        <v>306</v>
      </c>
      <c r="G142" s="177">
        <v>25000</v>
      </c>
      <c r="H142" s="177">
        <v>0</v>
      </c>
      <c r="I142" s="177">
        <f t="shared" si="77"/>
        <v>25000</v>
      </c>
      <c r="J142" s="170">
        <f>IF(G142&gt;=Datos!$D$14,(Datos!$D$14*Datos!$C$14),IF(G142&lt;=Datos!$D$14,(G142*Datos!$C$14)))</f>
        <v>717.5</v>
      </c>
      <c r="K142" s="176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70">
        <f>IF(G142&gt;=Datos!$D$15,(Datos!$D$15*Datos!$C$15),IF(G142&lt;=Datos!$D$15,(G142*Datos!$C$15)))</f>
        <v>760</v>
      </c>
      <c r="M142" s="177">
        <v>525</v>
      </c>
      <c r="N142" s="177">
        <f t="shared" si="78"/>
        <v>2002.5</v>
      </c>
      <c r="O142" s="213">
        <f t="shared" si="79"/>
        <v>22997.5</v>
      </c>
    </row>
    <row r="143" spans="1:15" s="7" customFormat="1" ht="36.75" customHeight="1" x14ac:dyDescent="0.2">
      <c r="A143" s="167">
        <v>114</v>
      </c>
      <c r="B143" s="108" t="s">
        <v>831</v>
      </c>
      <c r="C143" s="108" t="s">
        <v>361</v>
      </c>
      <c r="D143" s="108" t="s">
        <v>4</v>
      </c>
      <c r="E143" s="137" t="s">
        <v>305</v>
      </c>
      <c r="F143" s="137" t="s">
        <v>19</v>
      </c>
      <c r="G143" s="177">
        <v>21500</v>
      </c>
      <c r="H143" s="177">
        <v>0</v>
      </c>
      <c r="I143" s="177">
        <f t="shared" si="77"/>
        <v>21500</v>
      </c>
      <c r="J143" s="170">
        <f>IF(G143&gt;=Datos!$D$14,(Datos!$D$14*Datos!$C$14),IF(G143&lt;=Datos!$D$14,(G143*Datos!$C$14)))</f>
        <v>617.04999999999995</v>
      </c>
      <c r="K143" s="176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0">
        <f>IF(G143&gt;=Datos!$D$15,(Datos!$D$15*Datos!$C$15),IF(G143&lt;=Datos!$D$15,(G143*Datos!$C$15)))</f>
        <v>653.6</v>
      </c>
      <c r="M143" s="177">
        <v>5971.45</v>
      </c>
      <c r="N143" s="177">
        <f t="shared" ref="N143" si="80">SUM(J143:M143)</f>
        <v>7242.1</v>
      </c>
      <c r="O143" s="213">
        <f t="shared" ref="O143" si="81">+G143-N143</f>
        <v>14257.9</v>
      </c>
    </row>
    <row r="144" spans="1:15" s="7" customFormat="1" ht="36.75" customHeight="1" x14ac:dyDescent="0.2">
      <c r="A144" s="167">
        <v>115</v>
      </c>
      <c r="B144" s="108" t="s">
        <v>57</v>
      </c>
      <c r="C144" s="108" t="s">
        <v>310</v>
      </c>
      <c r="D144" s="108" t="s">
        <v>4</v>
      </c>
      <c r="E144" s="137" t="s">
        <v>305</v>
      </c>
      <c r="F144" s="137" t="s">
        <v>19</v>
      </c>
      <c r="G144" s="177">
        <v>21500</v>
      </c>
      <c r="H144" s="177">
        <v>0</v>
      </c>
      <c r="I144" s="177">
        <f t="shared" ref="I144:I151" si="82">SUM(G144:H144)</f>
        <v>21500</v>
      </c>
      <c r="J144" s="170">
        <f>IF(G144&gt;=Datos!$D$14,(Datos!$D$14*Datos!$C$14),IF(G144&lt;=Datos!$D$14,(G144*Datos!$C$14)))</f>
        <v>617.04999999999995</v>
      </c>
      <c r="K144" s="176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0">
        <f>IF(G144&gt;=Datos!$D$15,(Datos!$D$15*Datos!$C$15),IF(G144&lt;=Datos!$D$15,(G144*Datos!$C$15)))</f>
        <v>653.6</v>
      </c>
      <c r="M144" s="177">
        <v>25</v>
      </c>
      <c r="N144" s="177">
        <f t="shared" ref="N144:N151" si="83">SUM(J144:M144)</f>
        <v>1295.6500000000001</v>
      </c>
      <c r="O144" s="213">
        <f t="shared" ref="O144:O151" si="84">+G144-N144</f>
        <v>20204.349999999999</v>
      </c>
    </row>
    <row r="145" spans="1:15" s="7" customFormat="1" ht="36.75" customHeight="1" x14ac:dyDescent="0.2">
      <c r="A145" s="167">
        <v>116</v>
      </c>
      <c r="B145" s="108" t="s">
        <v>478</v>
      </c>
      <c r="C145" s="108" t="s">
        <v>361</v>
      </c>
      <c r="D145" s="108" t="s">
        <v>249</v>
      </c>
      <c r="E145" s="137" t="s">
        <v>305</v>
      </c>
      <c r="F145" s="137" t="s">
        <v>306</v>
      </c>
      <c r="G145" s="177">
        <v>25000</v>
      </c>
      <c r="H145" s="177">
        <v>0</v>
      </c>
      <c r="I145" s="177">
        <f t="shared" si="82"/>
        <v>25000</v>
      </c>
      <c r="J145" s="170">
        <f>IF(G145&gt;=Datos!$D$14,(Datos!$D$14*Datos!$C$14),IF(G145&lt;=Datos!$D$14,(G145*Datos!$C$14)))</f>
        <v>717.5</v>
      </c>
      <c r="K145" s="176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0">
        <f>IF(G145&gt;=Datos!$D$15,(Datos!$D$15*Datos!$C$15),IF(G145&lt;=Datos!$D$15,(G145*Datos!$C$15)))</f>
        <v>760</v>
      </c>
      <c r="M145" s="177">
        <v>1525</v>
      </c>
      <c r="N145" s="177">
        <f t="shared" si="83"/>
        <v>3002.5</v>
      </c>
      <c r="O145" s="213">
        <f t="shared" si="84"/>
        <v>21997.5</v>
      </c>
    </row>
    <row r="146" spans="1:15" s="7" customFormat="1" ht="36.75" customHeight="1" x14ac:dyDescent="0.2">
      <c r="A146" s="167">
        <v>117</v>
      </c>
      <c r="B146" s="108" t="s">
        <v>94</v>
      </c>
      <c r="C146" s="108" t="s">
        <v>310</v>
      </c>
      <c r="D146" s="108" t="s">
        <v>255</v>
      </c>
      <c r="E146" s="137" t="s">
        <v>305</v>
      </c>
      <c r="F146" s="137" t="s">
        <v>306</v>
      </c>
      <c r="G146" s="177">
        <v>18000</v>
      </c>
      <c r="H146" s="177">
        <v>0</v>
      </c>
      <c r="I146" s="177">
        <f t="shared" si="82"/>
        <v>18000</v>
      </c>
      <c r="J146" s="170">
        <f>IF(G146&gt;=Datos!$D$14,(Datos!$D$14*Datos!$C$14),IF(G146&lt;=Datos!$D$14,(G146*Datos!$C$14)))</f>
        <v>516.6</v>
      </c>
      <c r="K146" s="176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70">
        <f>IF(G146&gt;=Datos!$D$15,(Datos!$D$15*Datos!$C$15),IF(G146&lt;=Datos!$D$15,(G146*Datos!$C$15)))</f>
        <v>547.20000000000005</v>
      </c>
      <c r="M146" s="177">
        <v>25</v>
      </c>
      <c r="N146" s="177">
        <f t="shared" si="83"/>
        <v>1088.8000000000002</v>
      </c>
      <c r="O146" s="213">
        <f t="shared" si="84"/>
        <v>16911.2</v>
      </c>
    </row>
    <row r="147" spans="1:15" s="7" customFormat="1" ht="36.75" customHeight="1" x14ac:dyDescent="0.2">
      <c r="A147" s="167">
        <v>118</v>
      </c>
      <c r="B147" s="108" t="s">
        <v>74</v>
      </c>
      <c r="C147" s="108" t="s">
        <v>310</v>
      </c>
      <c r="D147" s="108" t="s">
        <v>4</v>
      </c>
      <c r="E147" s="137" t="s">
        <v>305</v>
      </c>
      <c r="F147" s="137" t="s">
        <v>306</v>
      </c>
      <c r="G147" s="177">
        <v>21500</v>
      </c>
      <c r="H147" s="177">
        <v>0</v>
      </c>
      <c r="I147" s="177">
        <f t="shared" si="82"/>
        <v>21500</v>
      </c>
      <c r="J147" s="170">
        <f>IF(G147&gt;=Datos!$D$14,(Datos!$D$14*Datos!$C$14),IF(G147&lt;=Datos!$D$14,(G147*Datos!$C$14)))</f>
        <v>617.04999999999995</v>
      </c>
      <c r="K147" s="176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70">
        <f>IF(G147&gt;=Datos!$D$15,(Datos!$D$15*Datos!$C$15),IF(G147&lt;=Datos!$D$15,(G147*Datos!$C$15)))</f>
        <v>653.6</v>
      </c>
      <c r="M147" s="177">
        <v>25</v>
      </c>
      <c r="N147" s="177">
        <f t="shared" si="83"/>
        <v>1295.6500000000001</v>
      </c>
      <c r="O147" s="213">
        <f t="shared" si="84"/>
        <v>20204.349999999999</v>
      </c>
    </row>
    <row r="148" spans="1:15" s="7" customFormat="1" ht="36.75" customHeight="1" x14ac:dyDescent="0.2">
      <c r="A148" s="167">
        <v>119</v>
      </c>
      <c r="B148" s="108" t="s">
        <v>65</v>
      </c>
      <c r="C148" s="108" t="s">
        <v>310</v>
      </c>
      <c r="D148" s="108" t="s">
        <v>4</v>
      </c>
      <c r="E148" s="137" t="s">
        <v>305</v>
      </c>
      <c r="F148" s="137" t="s">
        <v>19</v>
      </c>
      <c r="G148" s="177">
        <v>21500</v>
      </c>
      <c r="H148" s="177">
        <v>0</v>
      </c>
      <c r="I148" s="177">
        <f t="shared" si="82"/>
        <v>21500</v>
      </c>
      <c r="J148" s="170">
        <f>IF(G148&gt;=Datos!$D$14,(Datos!$D$14*Datos!$C$14),IF(G148&lt;=Datos!$D$14,(G148*Datos!$C$14)))</f>
        <v>617.04999999999995</v>
      </c>
      <c r="K148" s="176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0">
        <f>IF(G148&gt;=Datos!$D$15,(Datos!$D$15*Datos!$C$15),IF(G148&lt;=Datos!$D$15,(G148*Datos!$C$15)))</f>
        <v>653.6</v>
      </c>
      <c r="M148" s="177">
        <v>25</v>
      </c>
      <c r="N148" s="177">
        <f t="shared" si="83"/>
        <v>1295.6500000000001</v>
      </c>
      <c r="O148" s="213">
        <f t="shared" si="84"/>
        <v>20204.349999999999</v>
      </c>
    </row>
    <row r="149" spans="1:15" s="7" customFormat="1" ht="36.75" customHeight="1" x14ac:dyDescent="0.2">
      <c r="A149" s="167">
        <v>120</v>
      </c>
      <c r="B149" s="108" t="s">
        <v>483</v>
      </c>
      <c r="C149" s="108" t="s">
        <v>361</v>
      </c>
      <c r="D149" s="108" t="s">
        <v>4</v>
      </c>
      <c r="E149" s="137" t="s">
        <v>305</v>
      </c>
      <c r="F149" s="137" t="s">
        <v>19</v>
      </c>
      <c r="G149" s="177">
        <v>21500</v>
      </c>
      <c r="H149" s="177">
        <v>0</v>
      </c>
      <c r="I149" s="177">
        <f t="shared" si="82"/>
        <v>21500</v>
      </c>
      <c r="J149" s="170">
        <f>IF(G149&gt;=Datos!$D$14,(Datos!$D$14*Datos!$C$14),IF(G149&lt;=Datos!$D$14,(G149*Datos!$C$14)))</f>
        <v>617.04999999999995</v>
      </c>
      <c r="K149" s="176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70">
        <f>IF(G149&gt;=Datos!$D$15,(Datos!$D$15*Datos!$C$15),IF(G149&lt;=Datos!$D$15,(G149*Datos!$C$15)))</f>
        <v>653.6</v>
      </c>
      <c r="M149" s="177">
        <v>25</v>
      </c>
      <c r="N149" s="177">
        <f t="shared" si="83"/>
        <v>1295.6500000000001</v>
      </c>
      <c r="O149" s="213">
        <f t="shared" si="84"/>
        <v>20204.349999999999</v>
      </c>
    </row>
    <row r="150" spans="1:15" s="7" customFormat="1" ht="36.75" customHeight="1" x14ac:dyDescent="0.2">
      <c r="A150" s="167">
        <v>121</v>
      </c>
      <c r="B150" s="108" t="s">
        <v>81</v>
      </c>
      <c r="C150" s="108" t="s">
        <v>310</v>
      </c>
      <c r="D150" s="108" t="s">
        <v>4</v>
      </c>
      <c r="E150" s="137" t="s">
        <v>305</v>
      </c>
      <c r="F150" s="137" t="s">
        <v>19</v>
      </c>
      <c r="G150" s="177">
        <v>21500</v>
      </c>
      <c r="H150" s="177">
        <v>0</v>
      </c>
      <c r="I150" s="177">
        <f t="shared" si="82"/>
        <v>21500</v>
      </c>
      <c r="J150" s="170">
        <f>IF(G150&gt;=Datos!$D$14,(Datos!$D$14*Datos!$C$14),IF(G150&lt;=Datos!$D$14,(G150*Datos!$C$14)))</f>
        <v>617.04999999999995</v>
      </c>
      <c r="K150" s="176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70">
        <f>IF(G150&gt;=Datos!$D$15,(Datos!$D$15*Datos!$C$15),IF(G150&lt;=Datos!$D$15,(G150*Datos!$C$15)))</f>
        <v>653.6</v>
      </c>
      <c r="M150" s="177">
        <v>25</v>
      </c>
      <c r="N150" s="177">
        <f t="shared" si="83"/>
        <v>1295.6500000000001</v>
      </c>
      <c r="O150" s="213">
        <f t="shared" si="84"/>
        <v>20204.349999999999</v>
      </c>
    </row>
    <row r="151" spans="1:15" s="7" customFormat="1" ht="36.75" customHeight="1" x14ac:dyDescent="0.2">
      <c r="A151" s="167">
        <v>122</v>
      </c>
      <c r="B151" s="108" t="s">
        <v>188</v>
      </c>
      <c r="C151" s="108" t="s">
        <v>311</v>
      </c>
      <c r="D151" s="108" t="s">
        <v>255</v>
      </c>
      <c r="E151" s="137" t="s">
        <v>305</v>
      </c>
      <c r="F151" s="137" t="s">
        <v>306</v>
      </c>
      <c r="G151" s="177">
        <v>18000</v>
      </c>
      <c r="H151" s="177">
        <v>0</v>
      </c>
      <c r="I151" s="177">
        <f t="shared" si="82"/>
        <v>18000</v>
      </c>
      <c r="J151" s="170">
        <f>IF(G151&gt;=Datos!$D$14,(Datos!$D$14*Datos!$C$14),IF(G151&lt;=Datos!$D$14,(G151*Datos!$C$14)))</f>
        <v>516.6</v>
      </c>
      <c r="K151" s="176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70">
        <f>IF(G151&gt;=Datos!$D$15,(Datos!$D$15*Datos!$C$15),IF(G151&lt;=Datos!$D$15,(G151*Datos!$C$15)))</f>
        <v>547.20000000000005</v>
      </c>
      <c r="M151" s="177">
        <v>9197.01</v>
      </c>
      <c r="N151" s="177">
        <f t="shared" si="83"/>
        <v>10260.810000000001</v>
      </c>
      <c r="O151" s="213">
        <f t="shared" si="84"/>
        <v>7739.1899999999987</v>
      </c>
    </row>
    <row r="152" spans="1:15" s="86" customFormat="1" ht="36.75" customHeight="1" x14ac:dyDescent="0.2">
      <c r="A152" s="271" t="s">
        <v>490</v>
      </c>
      <c r="B152" s="272"/>
      <c r="C152" s="117">
        <v>84</v>
      </c>
      <c r="D152" s="117"/>
      <c r="E152" s="212"/>
      <c r="F152" s="134"/>
      <c r="G152" s="121">
        <f>SUM(G68:G151)</f>
        <v>1796720</v>
      </c>
      <c r="H152" s="121">
        <f t="shared" ref="H152:O152" si="85">SUM(H68:H151)</f>
        <v>0</v>
      </c>
      <c r="I152" s="121">
        <f t="shared" si="85"/>
        <v>1796720</v>
      </c>
      <c r="J152" s="121">
        <f t="shared" si="85"/>
        <v>51565.864000000023</v>
      </c>
      <c r="K152" s="188">
        <f t="shared" si="85"/>
        <v>0</v>
      </c>
      <c r="L152" s="121">
        <f t="shared" si="85"/>
        <v>54620.287999999942</v>
      </c>
      <c r="M152" s="121">
        <f t="shared" si="85"/>
        <v>109387.68000000001</v>
      </c>
      <c r="N152" s="121">
        <f t="shared" si="85"/>
        <v>215573.83199999988</v>
      </c>
      <c r="O152" s="121">
        <f t="shared" si="85"/>
        <v>1581146.1680000005</v>
      </c>
    </row>
    <row r="153" spans="1:15" s="7" customFormat="1" ht="36.75" customHeight="1" x14ac:dyDescent="0.2">
      <c r="A153" s="271" t="s">
        <v>1024</v>
      </c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16"/>
    </row>
    <row r="154" spans="1:15" s="7" customFormat="1" ht="36.75" customHeight="1" x14ac:dyDescent="0.2">
      <c r="A154" s="167">
        <v>123</v>
      </c>
      <c r="B154" s="172" t="s">
        <v>1025</v>
      </c>
      <c r="C154" s="108" t="s">
        <v>311</v>
      </c>
      <c r="D154" s="108" t="s">
        <v>249</v>
      </c>
      <c r="E154" s="137" t="s">
        <v>305</v>
      </c>
      <c r="F154" s="137" t="s">
        <v>306</v>
      </c>
      <c r="G154" s="177">
        <v>25000</v>
      </c>
      <c r="H154" s="177">
        <v>0</v>
      </c>
      <c r="I154" s="177">
        <f t="shared" ref="I154" si="86">SUM(G154:H154)</f>
        <v>25000</v>
      </c>
      <c r="J154" s="170">
        <f>IF(G154&gt;=Datos!$D$14,(Datos!$D$14*Datos!$C$14),IF(G154&lt;=Datos!$D$14,(G154*Datos!$C$14)))</f>
        <v>717.5</v>
      </c>
      <c r="K154" s="176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170">
        <f>IF(G154&gt;=Datos!$D$15,(Datos!$D$15*Datos!$C$15),IF(G154&lt;=Datos!$D$15,(G154*Datos!$C$15)))</f>
        <v>760</v>
      </c>
      <c r="M154" s="177">
        <v>6485.77</v>
      </c>
      <c r="N154" s="177">
        <f t="shared" ref="N154" si="87">SUM(J154:M154)</f>
        <v>7963.27</v>
      </c>
      <c r="O154" s="215">
        <f t="shared" ref="O154" si="88">+G154-N154</f>
        <v>17036.73</v>
      </c>
    </row>
    <row r="155" spans="1:15" s="86" customFormat="1" ht="36.75" customHeight="1" x14ac:dyDescent="0.2">
      <c r="A155" s="271" t="s">
        <v>490</v>
      </c>
      <c r="B155" s="272"/>
      <c r="C155" s="117">
        <v>1</v>
      </c>
      <c r="D155" s="117"/>
      <c r="E155" s="212"/>
      <c r="F155" s="134"/>
      <c r="G155" s="121">
        <f t="shared" ref="G155:O155" si="89">SUM(G154)</f>
        <v>25000</v>
      </c>
      <c r="H155" s="122">
        <f t="shared" si="89"/>
        <v>0</v>
      </c>
      <c r="I155" s="122">
        <f t="shared" si="89"/>
        <v>25000</v>
      </c>
      <c r="J155" s="122">
        <f t="shared" si="89"/>
        <v>717.5</v>
      </c>
      <c r="K155" s="241">
        <f t="shared" si="89"/>
        <v>0</v>
      </c>
      <c r="L155" s="122">
        <f t="shared" si="89"/>
        <v>760</v>
      </c>
      <c r="M155" s="122">
        <f t="shared" si="89"/>
        <v>6485.77</v>
      </c>
      <c r="N155" s="123">
        <f t="shared" si="89"/>
        <v>7963.27</v>
      </c>
      <c r="O155" s="124">
        <f t="shared" si="89"/>
        <v>17036.73</v>
      </c>
    </row>
    <row r="156" spans="1:15" s="7" customFormat="1" ht="36.75" customHeight="1" x14ac:dyDescent="0.2">
      <c r="A156" s="271" t="s">
        <v>541</v>
      </c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16"/>
    </row>
    <row r="157" spans="1:15" ht="36.75" customHeight="1" x14ac:dyDescent="0.2">
      <c r="A157" s="171">
        <v>124</v>
      </c>
      <c r="B157" s="172" t="s">
        <v>632</v>
      </c>
      <c r="C157" s="172" t="s">
        <v>361</v>
      </c>
      <c r="D157" s="100" t="s">
        <v>635</v>
      </c>
      <c r="E157" s="137" t="s">
        <v>305</v>
      </c>
      <c r="F157" s="173" t="s">
        <v>306</v>
      </c>
      <c r="G157" s="174">
        <v>33000</v>
      </c>
      <c r="H157" s="177">
        <v>0</v>
      </c>
      <c r="I157" s="177">
        <f t="shared" ref="I157:I165" si="90">SUM(G157:H157)</f>
        <v>33000</v>
      </c>
      <c r="J157" s="170">
        <f>IF(G157&gt;=Datos!$D$14,(Datos!$D$14*Datos!$C$14),IF(G157&lt;=Datos!$D$14,(G157*Datos!$C$14)))</f>
        <v>947.1</v>
      </c>
      <c r="K157" s="176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0">
        <f>IF(G157&gt;=Datos!$D$15,(Datos!$D$15*Datos!$C$15),IF(G157&lt;=Datos!$D$15,(G157*Datos!$C$15)))</f>
        <v>1003.2</v>
      </c>
      <c r="M157" s="177">
        <v>25</v>
      </c>
      <c r="N157" s="174">
        <f t="shared" ref="N157:N158" si="91">SUM(J157:M157)</f>
        <v>1975.3000000000002</v>
      </c>
      <c r="O157" s="215">
        <f t="shared" ref="O157:O158" si="92">+G157-N157</f>
        <v>31024.7</v>
      </c>
    </row>
    <row r="158" spans="1:15" ht="36.75" customHeight="1" x14ac:dyDescent="0.2">
      <c r="A158" s="171">
        <v>125</v>
      </c>
      <c r="B158" s="172" t="s">
        <v>633</v>
      </c>
      <c r="C158" s="172" t="s">
        <v>309</v>
      </c>
      <c r="D158" s="100" t="s">
        <v>635</v>
      </c>
      <c r="E158" s="137" t="s">
        <v>305</v>
      </c>
      <c r="F158" s="173" t="s">
        <v>306</v>
      </c>
      <c r="G158" s="174">
        <v>33000</v>
      </c>
      <c r="H158" s="177">
        <v>0</v>
      </c>
      <c r="I158" s="177">
        <f t="shared" si="90"/>
        <v>33000</v>
      </c>
      <c r="J158" s="170">
        <f>IF(G158&gt;=Datos!$D$14,(Datos!$D$14*Datos!$C$14),IF(G158&lt;=Datos!$D$14,(G158*Datos!$C$14)))</f>
        <v>947.1</v>
      </c>
      <c r="K158" s="176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70">
        <f>IF(G158&gt;=Datos!$D$15,(Datos!$D$15*Datos!$C$15),IF(G158&lt;=Datos!$D$15,(G158*Datos!$C$15)))</f>
        <v>1003.2</v>
      </c>
      <c r="M158" s="177">
        <v>1538.05</v>
      </c>
      <c r="N158" s="174">
        <f t="shared" si="91"/>
        <v>3488.3500000000004</v>
      </c>
      <c r="O158" s="215">
        <f t="shared" si="92"/>
        <v>29511.65</v>
      </c>
    </row>
    <row r="159" spans="1:15" ht="36.75" customHeight="1" x14ac:dyDescent="0.2">
      <c r="A159" s="171">
        <v>126</v>
      </c>
      <c r="B159" s="172" t="s">
        <v>102</v>
      </c>
      <c r="C159" s="172" t="s">
        <v>311</v>
      </c>
      <c r="D159" s="100" t="s">
        <v>635</v>
      </c>
      <c r="E159" s="137" t="s">
        <v>305</v>
      </c>
      <c r="F159" s="173" t="s">
        <v>306</v>
      </c>
      <c r="G159" s="174">
        <v>33000</v>
      </c>
      <c r="H159" s="177">
        <v>0</v>
      </c>
      <c r="I159" s="177">
        <f t="shared" ref="I159:I161" si="93">SUM(G159:H159)</f>
        <v>33000</v>
      </c>
      <c r="J159" s="170">
        <f>IF(G159&gt;=Datos!$D$14,(Datos!$D$14*Datos!$C$14),IF(G159&lt;=Datos!$D$14,(G159*Datos!$C$14)))</f>
        <v>947.1</v>
      </c>
      <c r="K159" s="176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70">
        <f>IF(G159&gt;=Datos!$D$15,(Datos!$D$15*Datos!$C$15),IF(G159&lt;=Datos!$D$15,(G159*Datos!$C$15)))</f>
        <v>1003.2</v>
      </c>
      <c r="M159" s="177">
        <v>25</v>
      </c>
      <c r="N159" s="174">
        <f t="shared" ref="N159:N161" si="94">SUM(J159:M159)</f>
        <v>1975.3000000000002</v>
      </c>
      <c r="O159" s="215">
        <f t="shared" ref="O159:O161" si="95">+G159-N159</f>
        <v>31024.7</v>
      </c>
    </row>
    <row r="160" spans="1:15" ht="36.75" customHeight="1" x14ac:dyDescent="0.2">
      <c r="A160" s="171">
        <v>127</v>
      </c>
      <c r="B160" s="172" t="s">
        <v>1026</v>
      </c>
      <c r="C160" s="172" t="s">
        <v>310</v>
      </c>
      <c r="D160" s="100" t="s">
        <v>1028</v>
      </c>
      <c r="E160" s="137" t="s">
        <v>305</v>
      </c>
      <c r="F160" s="173" t="s">
        <v>306</v>
      </c>
      <c r="G160" s="174">
        <v>22500</v>
      </c>
      <c r="H160" s="177">
        <v>0</v>
      </c>
      <c r="I160" s="177">
        <f t="shared" si="93"/>
        <v>22500</v>
      </c>
      <c r="J160" s="170">
        <f>IF(G160&gt;=Datos!$D$14,(Datos!$D$14*Datos!$C$14),IF(G160&lt;=Datos!$D$14,(G160*Datos!$C$14)))</f>
        <v>645.75</v>
      </c>
      <c r="K160" s="176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70">
        <f>IF(G160&gt;=Datos!$D$15,(Datos!$D$15*Datos!$C$15),IF(G160&lt;=Datos!$D$15,(G160*Datos!$C$15)))</f>
        <v>684</v>
      </c>
      <c r="M160" s="177">
        <v>25</v>
      </c>
      <c r="N160" s="174">
        <f t="shared" si="94"/>
        <v>1354.75</v>
      </c>
      <c r="O160" s="215">
        <f t="shared" si="95"/>
        <v>21145.25</v>
      </c>
    </row>
    <row r="161" spans="1:15" ht="36.75" customHeight="1" x14ac:dyDescent="0.2">
      <c r="A161" s="171">
        <v>128</v>
      </c>
      <c r="B161" s="172" t="s">
        <v>1027</v>
      </c>
      <c r="C161" s="172" t="s">
        <v>311</v>
      </c>
      <c r="D161" s="100" t="s">
        <v>339</v>
      </c>
      <c r="E161" s="137" t="s">
        <v>305</v>
      </c>
      <c r="F161" s="173" t="s">
        <v>306</v>
      </c>
      <c r="G161" s="174">
        <v>26000</v>
      </c>
      <c r="H161" s="177">
        <v>0</v>
      </c>
      <c r="I161" s="177">
        <f t="shared" si="93"/>
        <v>26000</v>
      </c>
      <c r="J161" s="170">
        <f>IF(G161&gt;=Datos!$D$14,(Datos!$D$14*Datos!$C$14),IF(G161&lt;=Datos!$D$14,(G161*Datos!$C$14)))</f>
        <v>746.2</v>
      </c>
      <c r="K161" s="176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0">
        <f>IF(G161&gt;=Datos!$D$15,(Datos!$D$15*Datos!$C$15),IF(G161&lt;=Datos!$D$15,(G161*Datos!$C$15)))</f>
        <v>790.4</v>
      </c>
      <c r="M161" s="177">
        <v>25</v>
      </c>
      <c r="N161" s="174">
        <f t="shared" si="94"/>
        <v>1561.6</v>
      </c>
      <c r="O161" s="215">
        <f t="shared" si="95"/>
        <v>24438.400000000001</v>
      </c>
    </row>
    <row r="162" spans="1:15" s="7" customFormat="1" ht="36.75" customHeight="1" x14ac:dyDescent="0.2">
      <c r="A162" s="171">
        <v>129</v>
      </c>
      <c r="B162" s="108" t="s">
        <v>33</v>
      </c>
      <c r="C162" s="108" t="s">
        <v>310</v>
      </c>
      <c r="D162" s="100" t="s">
        <v>339</v>
      </c>
      <c r="E162" s="137" t="s">
        <v>305</v>
      </c>
      <c r="F162" s="137" t="s">
        <v>19</v>
      </c>
      <c r="G162" s="177">
        <v>33000</v>
      </c>
      <c r="H162" s="177">
        <v>0</v>
      </c>
      <c r="I162" s="177">
        <f t="shared" si="90"/>
        <v>33000</v>
      </c>
      <c r="J162" s="170">
        <f>IF(G162&gt;=Datos!$D$14,(Datos!$D$14*Datos!$C$14),IF(G162&lt;=Datos!$D$14,(G162*Datos!$C$14)))</f>
        <v>947.1</v>
      </c>
      <c r="K162" s="176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0">
        <f>IF(G162&gt;=Datos!$D$15,(Datos!$D$15*Datos!$C$15),IF(G162&lt;=Datos!$D$15,(G162*Datos!$C$15)))</f>
        <v>1003.2</v>
      </c>
      <c r="M162" s="177">
        <v>1740.46</v>
      </c>
      <c r="N162" s="174">
        <f>SUM(J162:M162)</f>
        <v>3690.76</v>
      </c>
      <c r="O162" s="215">
        <f>+G162-N162</f>
        <v>29309.239999999998</v>
      </c>
    </row>
    <row r="163" spans="1:15" ht="36.75" customHeight="1" x14ac:dyDescent="0.2">
      <c r="A163" s="171">
        <v>130</v>
      </c>
      <c r="B163" s="172" t="s">
        <v>634</v>
      </c>
      <c r="C163" s="172" t="s">
        <v>361</v>
      </c>
      <c r="D163" s="100" t="s">
        <v>248</v>
      </c>
      <c r="E163" s="137" t="s">
        <v>305</v>
      </c>
      <c r="F163" s="173" t="s">
        <v>306</v>
      </c>
      <c r="G163" s="174">
        <v>26000</v>
      </c>
      <c r="H163" s="177">
        <v>0</v>
      </c>
      <c r="I163" s="177">
        <f t="shared" si="90"/>
        <v>26000</v>
      </c>
      <c r="J163" s="170">
        <f>IF(G163&gt;=Datos!$D$14,(Datos!$D$14*Datos!$C$14),IF(G163&lt;=Datos!$D$14,(G163*Datos!$C$14)))</f>
        <v>746.2</v>
      </c>
      <c r="K163" s="176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0">
        <f>IF(G163&gt;=Datos!$D$15,(Datos!$D$15*Datos!$C$15),IF(G163&lt;=Datos!$D$15,(G163*Datos!$C$15)))</f>
        <v>790.4</v>
      </c>
      <c r="M163" s="177">
        <v>25</v>
      </c>
      <c r="N163" s="174">
        <f t="shared" ref="N163:N165" si="96">SUM(J163:M163)</f>
        <v>1561.6</v>
      </c>
      <c r="O163" s="215">
        <f t="shared" ref="O163:O165" si="97">+G163-N163</f>
        <v>24438.400000000001</v>
      </c>
    </row>
    <row r="164" spans="1:15" ht="36.75" customHeight="1" x14ac:dyDescent="0.2">
      <c r="A164" s="171">
        <v>131</v>
      </c>
      <c r="B164" s="172" t="s">
        <v>131</v>
      </c>
      <c r="C164" s="172" t="s">
        <v>309</v>
      </c>
      <c r="D164" s="100" t="s">
        <v>339</v>
      </c>
      <c r="E164" s="137" t="s">
        <v>305</v>
      </c>
      <c r="F164" s="173" t="s">
        <v>306</v>
      </c>
      <c r="G164" s="174">
        <v>26000</v>
      </c>
      <c r="H164" s="174">
        <v>0</v>
      </c>
      <c r="I164" s="177">
        <f t="shared" ref="I164" si="98">SUM(G164:H164)</f>
        <v>26000</v>
      </c>
      <c r="J164" s="175">
        <f>IF(G164&gt;=Datos!$D$14,(Datos!$D$14*Datos!$C$14),IF(G164&lt;=Datos!$D$14,(G164*Datos!$C$14)))</f>
        <v>746.2</v>
      </c>
      <c r="K164" s="176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5">
        <f>IF(G164&gt;=Datos!$D$15,(Datos!$D$15*Datos!$C$15),IF(G164&lt;=Datos!$D$15,(G164*Datos!$C$15)))</f>
        <v>790.4</v>
      </c>
      <c r="M164" s="174">
        <v>25</v>
      </c>
      <c r="N164" s="174">
        <f>SUM(J164:M164)</f>
        <v>1561.6</v>
      </c>
      <c r="O164" s="215">
        <f>+G164-N164</f>
        <v>24438.400000000001</v>
      </c>
    </row>
    <row r="165" spans="1:15" ht="36.75" customHeight="1" x14ac:dyDescent="0.2">
      <c r="A165" s="171">
        <v>132</v>
      </c>
      <c r="B165" s="172" t="s">
        <v>558</v>
      </c>
      <c r="C165" s="172" t="s">
        <v>361</v>
      </c>
      <c r="D165" s="100" t="s">
        <v>339</v>
      </c>
      <c r="E165" s="137" t="s">
        <v>305</v>
      </c>
      <c r="F165" s="173" t="s">
        <v>306</v>
      </c>
      <c r="G165" s="174">
        <v>26000</v>
      </c>
      <c r="H165" s="177">
        <v>0</v>
      </c>
      <c r="I165" s="177">
        <f t="shared" si="90"/>
        <v>26000</v>
      </c>
      <c r="J165" s="170">
        <f>IF(G165&gt;=Datos!$D$14,(Datos!$D$14*Datos!$C$14),IF(G165&lt;=Datos!$D$14,(G165*Datos!$C$14)))</f>
        <v>746.2</v>
      </c>
      <c r="K165" s="176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70">
        <f>IF(G165&gt;=Datos!$D$15,(Datos!$D$15*Datos!$C$15),IF(G165&lt;=Datos!$D$15,(G165*Datos!$C$15)))</f>
        <v>790.4</v>
      </c>
      <c r="M165" s="177">
        <v>25</v>
      </c>
      <c r="N165" s="174">
        <f t="shared" si="96"/>
        <v>1561.6</v>
      </c>
      <c r="O165" s="215">
        <f t="shared" si="97"/>
        <v>24438.400000000001</v>
      </c>
    </row>
    <row r="166" spans="1:15" s="86" customFormat="1" ht="36.75" customHeight="1" x14ac:dyDescent="0.2">
      <c r="A166" s="271" t="s">
        <v>490</v>
      </c>
      <c r="B166" s="272"/>
      <c r="C166" s="117">
        <v>9</v>
      </c>
      <c r="D166" s="117"/>
      <c r="E166" s="212"/>
      <c r="F166" s="134"/>
      <c r="G166" s="121">
        <f t="shared" ref="G166:O166" si="99">SUM(G157:G165)</f>
        <v>258500</v>
      </c>
      <c r="H166" s="121">
        <f t="shared" si="99"/>
        <v>0</v>
      </c>
      <c r="I166" s="121">
        <f t="shared" si="99"/>
        <v>258500</v>
      </c>
      <c r="J166" s="121">
        <f t="shared" si="99"/>
        <v>7418.95</v>
      </c>
      <c r="K166" s="188">
        <f t="shared" si="99"/>
        <v>0</v>
      </c>
      <c r="L166" s="121">
        <f t="shared" si="99"/>
        <v>7858.3999999999987</v>
      </c>
      <c r="M166" s="121">
        <f t="shared" si="99"/>
        <v>3453.51</v>
      </c>
      <c r="N166" s="121">
        <f t="shared" si="99"/>
        <v>18730.86</v>
      </c>
      <c r="O166" s="121">
        <f t="shared" si="99"/>
        <v>239769.13999999998</v>
      </c>
    </row>
    <row r="167" spans="1:15" s="7" customFormat="1" ht="36.75" customHeight="1" x14ac:dyDescent="0.2">
      <c r="A167" s="271" t="s">
        <v>761</v>
      </c>
      <c r="B167" s="272"/>
      <c r="C167" s="272"/>
      <c r="D167" s="272"/>
      <c r="E167" s="272"/>
      <c r="F167" s="272"/>
      <c r="G167" s="272"/>
      <c r="H167" s="272"/>
      <c r="I167" s="272"/>
      <c r="J167" s="272"/>
      <c r="K167" s="272"/>
      <c r="L167" s="272"/>
      <c r="M167" s="272"/>
      <c r="N167" s="272"/>
      <c r="O167" s="216"/>
    </row>
    <row r="168" spans="1:15" s="7" customFormat="1" ht="36.75" customHeight="1" x14ac:dyDescent="0.2">
      <c r="A168" s="167">
        <v>133</v>
      </c>
      <c r="B168" s="172" t="s">
        <v>760</v>
      </c>
      <c r="C168" s="108" t="s">
        <v>309</v>
      </c>
      <c r="D168" s="108" t="s">
        <v>248</v>
      </c>
      <c r="E168" s="137" t="s">
        <v>305</v>
      </c>
      <c r="F168" s="137" t="s">
        <v>19</v>
      </c>
      <c r="G168" s="177">
        <v>33000</v>
      </c>
      <c r="H168" s="177">
        <v>0</v>
      </c>
      <c r="I168" s="177">
        <f t="shared" ref="I168" si="100">SUM(G168:H168)</f>
        <v>33000</v>
      </c>
      <c r="J168" s="170">
        <f>IF(G168&gt;=Datos!$D$14,(Datos!$D$14*Datos!$C$14),IF(G168&lt;=Datos!$D$14,(G168*Datos!$C$14)))</f>
        <v>947.1</v>
      </c>
      <c r="K168" s="176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0">
        <f>IF(G168&gt;=Datos!$D$15,(Datos!$D$15*Datos!$C$15),IF(G168&lt;=Datos!$D$15,(G168*Datos!$C$15)))</f>
        <v>1003.2</v>
      </c>
      <c r="M168" s="177">
        <v>25</v>
      </c>
      <c r="N168" s="177">
        <f t="shared" ref="N168" si="101">SUM(J168:M168)</f>
        <v>1975.3000000000002</v>
      </c>
      <c r="O168" s="215">
        <f t="shared" ref="O168" si="102">+G168-N168</f>
        <v>31024.7</v>
      </c>
    </row>
    <row r="169" spans="1:15" s="86" customFormat="1" ht="36.75" customHeight="1" x14ac:dyDescent="0.2">
      <c r="A169" s="271" t="s">
        <v>490</v>
      </c>
      <c r="B169" s="272"/>
      <c r="C169" s="117">
        <v>1</v>
      </c>
      <c r="D169" s="117"/>
      <c r="E169" s="212"/>
      <c r="F169" s="134"/>
      <c r="G169" s="121">
        <f t="shared" ref="G169:O169" si="103">SUM(G168)</f>
        <v>33000</v>
      </c>
      <c r="H169" s="122">
        <f t="shared" si="103"/>
        <v>0</v>
      </c>
      <c r="I169" s="122">
        <f t="shared" si="103"/>
        <v>33000</v>
      </c>
      <c r="J169" s="122">
        <f t="shared" si="103"/>
        <v>947.1</v>
      </c>
      <c r="K169" s="241">
        <f t="shared" si="103"/>
        <v>0</v>
      </c>
      <c r="L169" s="122">
        <f t="shared" si="103"/>
        <v>1003.2</v>
      </c>
      <c r="M169" s="122">
        <f t="shared" si="103"/>
        <v>25</v>
      </c>
      <c r="N169" s="123">
        <f t="shared" si="103"/>
        <v>1975.3000000000002</v>
      </c>
      <c r="O169" s="124">
        <f t="shared" si="103"/>
        <v>31024.7</v>
      </c>
    </row>
    <row r="170" spans="1:15" s="7" customFormat="1" ht="36.75" customHeight="1" x14ac:dyDescent="0.2">
      <c r="A170" s="271" t="s">
        <v>536</v>
      </c>
      <c r="B170" s="272"/>
      <c r="C170" s="272"/>
      <c r="D170" s="272"/>
      <c r="E170" s="272"/>
      <c r="F170" s="272"/>
      <c r="G170" s="272"/>
      <c r="H170" s="272"/>
      <c r="I170" s="272"/>
      <c r="J170" s="272"/>
      <c r="K170" s="272"/>
      <c r="L170" s="272"/>
      <c r="M170" s="272"/>
      <c r="N170" s="272"/>
      <c r="O170" s="216"/>
    </row>
    <row r="171" spans="1:15" s="7" customFormat="1" ht="36.75" customHeight="1" x14ac:dyDescent="0.2">
      <c r="A171" s="167">
        <v>134</v>
      </c>
      <c r="B171" s="108" t="s">
        <v>636</v>
      </c>
      <c r="C171" s="108" t="s">
        <v>361</v>
      </c>
      <c r="D171" s="125" t="s">
        <v>246</v>
      </c>
      <c r="E171" s="137" t="s">
        <v>305</v>
      </c>
      <c r="F171" s="137" t="s">
        <v>19</v>
      </c>
      <c r="G171" s="177">
        <v>6933.33</v>
      </c>
      <c r="H171" s="177">
        <v>0</v>
      </c>
      <c r="I171" s="177">
        <f t="shared" ref="I171:I197" si="104">SUM(G171:H171)</f>
        <v>6933.33</v>
      </c>
      <c r="J171" s="170">
        <f>IF(G171&gt;=Datos!$D$14,(Datos!$D$14*Datos!$C$14),IF(G171&lt;=Datos!$D$14,(G171*Datos!$C$14)))</f>
        <v>198.986571</v>
      </c>
      <c r="K171" s="176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0">
        <f>IF(G171&gt;=Datos!$D$15,(Datos!$D$15*Datos!$C$15),IF(G171&lt;=Datos!$D$15,(G171*Datos!$C$15)))</f>
        <v>210.77323200000001</v>
      </c>
      <c r="M171" s="177">
        <v>25</v>
      </c>
      <c r="N171" s="177">
        <f t="shared" ref="N171:N172" si="105">SUM(J171:M171)</f>
        <v>434.75980300000003</v>
      </c>
      <c r="O171" s="213">
        <f t="shared" ref="O171:O172" si="106">+G171-N171</f>
        <v>6498.570197</v>
      </c>
    </row>
    <row r="172" spans="1:15" s="7" customFormat="1" ht="36.75" customHeight="1" x14ac:dyDescent="0.2">
      <c r="A172" s="167">
        <v>135</v>
      </c>
      <c r="B172" s="108" t="s">
        <v>637</v>
      </c>
      <c r="C172" s="108" t="s">
        <v>361</v>
      </c>
      <c r="D172" s="125" t="s">
        <v>842</v>
      </c>
      <c r="E172" s="137" t="s">
        <v>305</v>
      </c>
      <c r="F172" s="137" t="s">
        <v>19</v>
      </c>
      <c r="G172" s="177">
        <v>26000</v>
      </c>
      <c r="H172" s="177">
        <v>0</v>
      </c>
      <c r="I172" s="177">
        <f t="shared" si="104"/>
        <v>26000</v>
      </c>
      <c r="J172" s="170">
        <f>IF(G172&gt;=Datos!$D$14,(Datos!$D$14*Datos!$C$14),IF(G172&lt;=Datos!$D$14,(G172*Datos!$C$14)))</f>
        <v>746.2</v>
      </c>
      <c r="K172" s="176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0">
        <f>IF(G172&gt;=Datos!$D$15,(Datos!$D$15*Datos!$C$15),IF(G172&lt;=Datos!$D$15,(G172*Datos!$C$15)))</f>
        <v>790.4</v>
      </c>
      <c r="M172" s="177">
        <v>25</v>
      </c>
      <c r="N172" s="177">
        <f t="shared" si="105"/>
        <v>1561.6</v>
      </c>
      <c r="O172" s="213">
        <f t="shared" si="106"/>
        <v>24438.400000000001</v>
      </c>
    </row>
    <row r="173" spans="1:15" s="7" customFormat="1" ht="36.75" customHeight="1" x14ac:dyDescent="0.2">
      <c r="A173" s="167">
        <v>136</v>
      </c>
      <c r="B173" s="108" t="s">
        <v>735</v>
      </c>
      <c r="C173" s="108" t="s">
        <v>311</v>
      </c>
      <c r="D173" s="125" t="s">
        <v>842</v>
      </c>
      <c r="E173" s="137" t="s">
        <v>305</v>
      </c>
      <c r="F173" s="137" t="s">
        <v>306</v>
      </c>
      <c r="G173" s="177">
        <v>26000</v>
      </c>
      <c r="H173" s="177">
        <v>0</v>
      </c>
      <c r="I173" s="177">
        <f t="shared" si="104"/>
        <v>26000</v>
      </c>
      <c r="J173" s="170">
        <f>IF(G173&gt;=Datos!$D$14,(Datos!$D$14*Datos!$C$14),IF(G173&lt;=Datos!$D$14,(G173*Datos!$C$14)))</f>
        <v>746.2</v>
      </c>
      <c r="K173" s="176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0">
        <f>IF(G173&gt;=Datos!$D$15,(Datos!$D$15*Datos!$C$15),IF(G173&lt;=Datos!$D$15,(G173*Datos!$C$15)))</f>
        <v>790.4</v>
      </c>
      <c r="M173" s="177">
        <v>25</v>
      </c>
      <c r="N173" s="177">
        <f t="shared" ref="N173:N184" si="107">SUM(J173:M173)</f>
        <v>1561.6</v>
      </c>
      <c r="O173" s="213">
        <f t="shared" ref="O173:O184" si="108">+G173-N173</f>
        <v>24438.400000000001</v>
      </c>
    </row>
    <row r="174" spans="1:15" s="7" customFormat="1" ht="36.75" customHeight="1" x14ac:dyDescent="0.2">
      <c r="A174" s="167">
        <v>137</v>
      </c>
      <c r="B174" s="108" t="s">
        <v>840</v>
      </c>
      <c r="C174" s="108" t="s">
        <v>310</v>
      </c>
      <c r="D174" s="125" t="s">
        <v>842</v>
      </c>
      <c r="E174" s="137" t="s">
        <v>305</v>
      </c>
      <c r="F174" s="137" t="s">
        <v>19</v>
      </c>
      <c r="G174" s="177">
        <v>26000</v>
      </c>
      <c r="H174" s="177">
        <v>0</v>
      </c>
      <c r="I174" s="177">
        <f t="shared" si="104"/>
        <v>26000</v>
      </c>
      <c r="J174" s="170">
        <f>IF(G174&gt;=Datos!$D$14,(Datos!$D$14*Datos!$C$14),IF(G174&lt;=Datos!$D$14,(G174*Datos!$C$14)))</f>
        <v>746.2</v>
      </c>
      <c r="K174" s="176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0">
        <f>IF(G174&gt;=Datos!$D$15,(Datos!$D$15*Datos!$C$15),IF(G174&lt;=Datos!$D$15,(G174*Datos!$C$15)))</f>
        <v>790.4</v>
      </c>
      <c r="M174" s="177">
        <v>25</v>
      </c>
      <c r="N174" s="177">
        <f t="shared" ref="N174:N180" si="109">SUM(J174:M174)</f>
        <v>1561.6</v>
      </c>
      <c r="O174" s="213">
        <f t="shared" ref="O174:O180" si="110">+G174-N174</f>
        <v>24438.400000000001</v>
      </c>
    </row>
    <row r="175" spans="1:15" s="7" customFormat="1" ht="36.75" customHeight="1" x14ac:dyDescent="0.2">
      <c r="A175" s="167">
        <v>138</v>
      </c>
      <c r="B175" s="108" t="s">
        <v>841</v>
      </c>
      <c r="C175" s="108" t="s">
        <v>715</v>
      </c>
      <c r="D175" s="125" t="s">
        <v>248</v>
      </c>
      <c r="E175" s="137" t="s">
        <v>305</v>
      </c>
      <c r="F175" s="137" t="s">
        <v>19</v>
      </c>
      <c r="G175" s="177">
        <v>33000</v>
      </c>
      <c r="H175" s="177">
        <v>0</v>
      </c>
      <c r="I175" s="177">
        <f t="shared" si="104"/>
        <v>33000</v>
      </c>
      <c r="J175" s="170">
        <f>IF(G175&gt;=Datos!$D$14,(Datos!$D$14*Datos!$C$14),IF(G175&lt;=Datos!$D$14,(G175*Datos!$C$14)))</f>
        <v>947.1</v>
      </c>
      <c r="K175" s="176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0">
        <f>IF(G175&gt;=Datos!$D$15,(Datos!$D$15*Datos!$C$15),IF(G175&lt;=Datos!$D$15,(G175*Datos!$C$15)))</f>
        <v>1003.2</v>
      </c>
      <c r="M175" s="177">
        <v>25</v>
      </c>
      <c r="N175" s="177">
        <f t="shared" ref="N175:N176" si="111">SUM(J175:M175)</f>
        <v>1975.3000000000002</v>
      </c>
      <c r="O175" s="213">
        <f t="shared" ref="O175:O176" si="112">+G175-N175</f>
        <v>31024.7</v>
      </c>
    </row>
    <row r="176" spans="1:15" s="7" customFormat="1" ht="36.75" customHeight="1" x14ac:dyDescent="0.2">
      <c r="A176" s="167">
        <v>139</v>
      </c>
      <c r="B176" s="108" t="s">
        <v>843</v>
      </c>
      <c r="C176" s="108" t="s">
        <v>309</v>
      </c>
      <c r="D176" s="125" t="s">
        <v>246</v>
      </c>
      <c r="E176" s="137" t="s">
        <v>305</v>
      </c>
      <c r="F176" s="137" t="s">
        <v>19</v>
      </c>
      <c r="G176" s="177">
        <v>26000</v>
      </c>
      <c r="H176" s="177">
        <v>0</v>
      </c>
      <c r="I176" s="177">
        <f t="shared" si="104"/>
        <v>26000</v>
      </c>
      <c r="J176" s="170">
        <f>IF(G176&gt;=Datos!$D$14,(Datos!$D$14*Datos!$C$14),IF(G176&lt;=Datos!$D$14,(G176*Datos!$C$14)))</f>
        <v>746.2</v>
      </c>
      <c r="K176" s="176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70">
        <f>IF(G176&gt;=Datos!$D$15,(Datos!$D$15*Datos!$C$15),IF(G176&lt;=Datos!$D$15,(G176*Datos!$C$15)))</f>
        <v>790.4</v>
      </c>
      <c r="M176" s="177">
        <v>25</v>
      </c>
      <c r="N176" s="177">
        <f t="shared" si="111"/>
        <v>1561.6</v>
      </c>
      <c r="O176" s="213">
        <f t="shared" si="112"/>
        <v>24438.400000000001</v>
      </c>
    </row>
    <row r="177" spans="1:15" s="7" customFormat="1" ht="36.75" customHeight="1" x14ac:dyDescent="0.2">
      <c r="A177" s="167">
        <v>140</v>
      </c>
      <c r="B177" s="108" t="s">
        <v>871</v>
      </c>
      <c r="C177" s="108" t="s">
        <v>715</v>
      </c>
      <c r="D177" s="125" t="s">
        <v>248</v>
      </c>
      <c r="E177" s="137" t="s">
        <v>305</v>
      </c>
      <c r="F177" s="137" t="s">
        <v>306</v>
      </c>
      <c r="G177" s="177">
        <v>33000</v>
      </c>
      <c r="H177" s="177">
        <v>0</v>
      </c>
      <c r="I177" s="177">
        <f t="shared" si="104"/>
        <v>33000</v>
      </c>
      <c r="J177" s="170">
        <f>IF(G177&gt;=Datos!$D$14,(Datos!$D$14*Datos!$C$14),IF(G177&lt;=Datos!$D$14,(G177*Datos!$C$14)))</f>
        <v>947.1</v>
      </c>
      <c r="K177" s="176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70">
        <f>IF(G177&gt;=Datos!$D$15,(Datos!$D$15*Datos!$C$15),IF(G177&lt;=Datos!$D$15,(G177*Datos!$C$15)))</f>
        <v>1003.2</v>
      </c>
      <c r="M177" s="177">
        <v>25</v>
      </c>
      <c r="N177" s="177">
        <f>SUM(J177:M177)</f>
        <v>1975.3000000000002</v>
      </c>
      <c r="O177" s="213">
        <f>+G177-N177</f>
        <v>31024.7</v>
      </c>
    </row>
    <row r="178" spans="1:15" s="7" customFormat="1" ht="36.75" customHeight="1" x14ac:dyDescent="0.2">
      <c r="A178" s="167">
        <v>141</v>
      </c>
      <c r="B178" s="108" t="s">
        <v>872</v>
      </c>
      <c r="C178" s="108" t="s">
        <v>873</v>
      </c>
      <c r="D178" s="125" t="s">
        <v>248</v>
      </c>
      <c r="E178" s="137" t="s">
        <v>305</v>
      </c>
      <c r="F178" s="137" t="s">
        <v>19</v>
      </c>
      <c r="G178" s="177">
        <v>33000</v>
      </c>
      <c r="H178" s="177">
        <v>0</v>
      </c>
      <c r="I178" s="177">
        <f t="shared" si="104"/>
        <v>33000</v>
      </c>
      <c r="J178" s="170">
        <f>IF(G178&gt;=Datos!$D$14,(Datos!$D$14*Datos!$C$14),IF(G178&lt;=Datos!$D$14,(G178*Datos!$C$14)))</f>
        <v>947.1</v>
      </c>
      <c r="K178" s="176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70">
        <f>IF(G178&gt;=Datos!$D$15,(Datos!$D$15*Datos!$C$15),IF(G178&lt;=Datos!$D$15,(G178*Datos!$C$15)))</f>
        <v>1003.2</v>
      </c>
      <c r="M178" s="177">
        <v>25</v>
      </c>
      <c r="N178" s="177">
        <f>SUM(J178:M178)</f>
        <v>1975.3000000000002</v>
      </c>
      <c r="O178" s="213">
        <f>+G178-N178</f>
        <v>31024.7</v>
      </c>
    </row>
    <row r="179" spans="1:15" s="7" customFormat="1" ht="36.75" customHeight="1" x14ac:dyDescent="0.2">
      <c r="A179" s="167">
        <v>142</v>
      </c>
      <c r="B179" s="108" t="s">
        <v>571</v>
      </c>
      <c r="C179" s="108" t="s">
        <v>873</v>
      </c>
      <c r="D179" s="125" t="s">
        <v>248</v>
      </c>
      <c r="E179" s="137" t="s">
        <v>305</v>
      </c>
      <c r="F179" s="137" t="s">
        <v>19</v>
      </c>
      <c r="G179" s="177">
        <v>33000</v>
      </c>
      <c r="H179" s="177">
        <v>0</v>
      </c>
      <c r="I179" s="177">
        <f t="shared" ref="I179" si="113">SUM(G179:H179)</f>
        <v>33000</v>
      </c>
      <c r="J179" s="170">
        <f>IF(G179&gt;=Datos!$D$14,(Datos!$D$14*Datos!$C$14),IF(G179&lt;=Datos!$D$14,(G179*Datos!$C$14)))</f>
        <v>947.1</v>
      </c>
      <c r="K179" s="176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70">
        <f>IF(G179&gt;=Datos!$D$15,(Datos!$D$15*Datos!$C$15),IF(G179&lt;=Datos!$D$15,(G179*Datos!$C$15)))</f>
        <v>1003.2</v>
      </c>
      <c r="M179" s="177">
        <v>25</v>
      </c>
      <c r="N179" s="177">
        <f>SUM(J179:M179)</f>
        <v>1975.3000000000002</v>
      </c>
      <c r="O179" s="213">
        <f>+G179-N179</f>
        <v>31024.7</v>
      </c>
    </row>
    <row r="180" spans="1:15" s="7" customFormat="1" ht="36.75" customHeight="1" x14ac:dyDescent="0.2">
      <c r="A180" s="167">
        <v>143</v>
      </c>
      <c r="B180" s="108" t="s">
        <v>919</v>
      </c>
      <c r="C180" s="108" t="s">
        <v>310</v>
      </c>
      <c r="D180" s="125" t="s">
        <v>246</v>
      </c>
      <c r="E180" s="137" t="s">
        <v>305</v>
      </c>
      <c r="F180" s="137" t="s">
        <v>19</v>
      </c>
      <c r="G180" s="177">
        <v>26000</v>
      </c>
      <c r="H180" s="177">
        <v>0</v>
      </c>
      <c r="I180" s="177">
        <f t="shared" si="104"/>
        <v>26000</v>
      </c>
      <c r="J180" s="170">
        <f>IF(G180&gt;=Datos!$D$14,(Datos!$D$14*Datos!$C$14),IF(G180&lt;=Datos!$D$14,(G180*Datos!$C$14)))</f>
        <v>746.2</v>
      </c>
      <c r="K180" s="176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70">
        <f>IF(G180&gt;=Datos!$D$15,(Datos!$D$15*Datos!$C$15),IF(G180&lt;=Datos!$D$15,(G180*Datos!$C$15)))</f>
        <v>790.4</v>
      </c>
      <c r="M180" s="177">
        <v>25</v>
      </c>
      <c r="N180" s="177">
        <f t="shared" si="109"/>
        <v>1561.6</v>
      </c>
      <c r="O180" s="213">
        <f t="shared" si="110"/>
        <v>24438.400000000001</v>
      </c>
    </row>
    <row r="181" spans="1:15" s="7" customFormat="1" ht="36.75" customHeight="1" x14ac:dyDescent="0.2">
      <c r="A181" s="167">
        <v>144</v>
      </c>
      <c r="B181" s="108" t="s">
        <v>1029</v>
      </c>
      <c r="C181" s="108" t="s">
        <v>309</v>
      </c>
      <c r="D181" s="125" t="s">
        <v>842</v>
      </c>
      <c r="E181" s="137" t="s">
        <v>305</v>
      </c>
      <c r="F181" s="137" t="s">
        <v>19</v>
      </c>
      <c r="G181" s="177">
        <v>26000</v>
      </c>
      <c r="H181" s="177">
        <v>0</v>
      </c>
      <c r="I181" s="177">
        <f t="shared" si="104"/>
        <v>26000</v>
      </c>
      <c r="J181" s="170">
        <f>IF(G181&gt;=Datos!$D$14,(Datos!$D$14*Datos!$C$14),IF(G181&lt;=Datos!$D$14,(G181*Datos!$C$14)))</f>
        <v>746.2</v>
      </c>
      <c r="K181" s="176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70">
        <f>IF(G181&gt;=Datos!$D$15,(Datos!$D$15*Datos!$C$15),IF(G181&lt;=Datos!$D$15,(G181*Datos!$C$15)))</f>
        <v>790.4</v>
      </c>
      <c r="M181" s="177">
        <v>25</v>
      </c>
      <c r="N181" s="177">
        <f t="shared" ref="N181:N182" si="114">SUM(J181:M181)</f>
        <v>1561.6</v>
      </c>
      <c r="O181" s="213">
        <f t="shared" ref="O181:O182" si="115">+G181-N181</f>
        <v>24438.400000000001</v>
      </c>
    </row>
    <row r="182" spans="1:15" ht="36.75" customHeight="1" x14ac:dyDescent="0.2">
      <c r="A182" s="167">
        <v>145</v>
      </c>
      <c r="B182" s="172" t="s">
        <v>1030</v>
      </c>
      <c r="C182" s="172" t="s">
        <v>873</v>
      </c>
      <c r="D182" s="125" t="s">
        <v>248</v>
      </c>
      <c r="E182" s="173" t="s">
        <v>305</v>
      </c>
      <c r="F182" s="173" t="s">
        <v>306</v>
      </c>
      <c r="G182" s="174">
        <v>35000</v>
      </c>
      <c r="H182" s="174">
        <v>0</v>
      </c>
      <c r="I182" s="177">
        <f t="shared" si="104"/>
        <v>35000</v>
      </c>
      <c r="J182" s="170">
        <f>IF(G182&gt;=Datos!$D$14,(Datos!$D$14*Datos!$C$14),IF(G182&lt;=Datos!$D$14,(G182*Datos!$C$14)))</f>
        <v>1004.5</v>
      </c>
      <c r="K182" s="176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5">
        <f>IF(G182&gt;=Datos!$D$15,(Datos!$D$15*Datos!$C$15),IF(G182&lt;=Datos!$D$15,(G182*Datos!$C$15)))</f>
        <v>1064</v>
      </c>
      <c r="M182" s="174">
        <v>25</v>
      </c>
      <c r="N182" s="177">
        <f t="shared" si="114"/>
        <v>2093.5</v>
      </c>
      <c r="O182" s="215">
        <f t="shared" si="115"/>
        <v>32906.5</v>
      </c>
    </row>
    <row r="183" spans="1:15" s="7" customFormat="1" ht="36.75" customHeight="1" x14ac:dyDescent="0.2">
      <c r="A183" s="167">
        <v>146</v>
      </c>
      <c r="B183" s="108" t="s">
        <v>1031</v>
      </c>
      <c r="C183" s="108" t="s">
        <v>361</v>
      </c>
      <c r="D183" s="125" t="s">
        <v>246</v>
      </c>
      <c r="E183" s="137" t="s">
        <v>305</v>
      </c>
      <c r="F183" s="137" t="s">
        <v>19</v>
      </c>
      <c r="G183" s="177">
        <v>26000</v>
      </c>
      <c r="H183" s="177">
        <v>0</v>
      </c>
      <c r="I183" s="177">
        <f t="shared" si="104"/>
        <v>26000</v>
      </c>
      <c r="J183" s="170">
        <f>IF(G183&gt;=Datos!$D$14,(Datos!$D$14*Datos!$C$14),IF(G183&lt;=Datos!$D$14,(G183*Datos!$C$14)))</f>
        <v>746.2</v>
      </c>
      <c r="K183" s="176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70">
        <f>IF(G183&gt;=Datos!$D$15,(Datos!$D$15*Datos!$C$15),IF(G183&lt;=Datos!$D$15,(G183*Datos!$C$15)))</f>
        <v>790.4</v>
      </c>
      <c r="M183" s="177">
        <v>1740.46</v>
      </c>
      <c r="N183" s="177">
        <f t="shared" si="107"/>
        <v>3277.06</v>
      </c>
      <c r="O183" s="213">
        <f t="shared" si="108"/>
        <v>22722.94</v>
      </c>
    </row>
    <row r="184" spans="1:15" s="7" customFormat="1" ht="36.75" customHeight="1" x14ac:dyDescent="0.2">
      <c r="A184" s="167">
        <v>147</v>
      </c>
      <c r="B184" s="108" t="s">
        <v>638</v>
      </c>
      <c r="C184" s="108" t="s">
        <v>309</v>
      </c>
      <c r="D184" s="125" t="s">
        <v>588</v>
      </c>
      <c r="E184" s="137" t="s">
        <v>305</v>
      </c>
      <c r="F184" s="137" t="s">
        <v>19</v>
      </c>
      <c r="G184" s="177">
        <v>26000</v>
      </c>
      <c r="H184" s="177">
        <v>0</v>
      </c>
      <c r="I184" s="177">
        <f t="shared" si="104"/>
        <v>26000</v>
      </c>
      <c r="J184" s="170">
        <f>IF(G184&gt;=Datos!$D$14,(Datos!$D$14*Datos!$C$14),IF(G184&lt;=Datos!$D$14,(G184*Datos!$C$14)))</f>
        <v>746.2</v>
      </c>
      <c r="K184" s="176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0">
        <f>IF(G184&gt;=Datos!$D$15,(Datos!$D$15*Datos!$C$15),IF(G184&lt;=Datos!$D$15,(G184*Datos!$C$15)))</f>
        <v>790.4</v>
      </c>
      <c r="M184" s="177">
        <v>25</v>
      </c>
      <c r="N184" s="177">
        <f t="shared" si="107"/>
        <v>1561.6</v>
      </c>
      <c r="O184" s="213">
        <f t="shared" si="108"/>
        <v>24438.400000000001</v>
      </c>
    </row>
    <row r="185" spans="1:15" ht="36.75" customHeight="1" x14ac:dyDescent="0.2">
      <c r="A185" s="167">
        <v>148</v>
      </c>
      <c r="B185" s="172" t="s">
        <v>228</v>
      </c>
      <c r="C185" s="108" t="s">
        <v>309</v>
      </c>
      <c r="D185" s="125" t="s">
        <v>246</v>
      </c>
      <c r="E185" s="173" t="s">
        <v>305</v>
      </c>
      <c r="F185" s="173" t="s">
        <v>19</v>
      </c>
      <c r="G185" s="174">
        <v>26000</v>
      </c>
      <c r="H185" s="174">
        <v>0</v>
      </c>
      <c r="I185" s="177">
        <f t="shared" si="104"/>
        <v>26000</v>
      </c>
      <c r="J185" s="170">
        <f>IF(G185&gt;=Datos!$D$14,(Datos!$D$14*Datos!$C$14),IF(G185&lt;=Datos!$D$14,(G185*Datos!$C$14)))</f>
        <v>746.2</v>
      </c>
      <c r="K185" s="176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5">
        <f>IF(G185&gt;=Datos!$D$15,(Datos!$D$15*Datos!$C$15),IF(G185&lt;=Datos!$D$15,(G185*Datos!$C$15)))</f>
        <v>790.4</v>
      </c>
      <c r="M185" s="174">
        <v>25</v>
      </c>
      <c r="N185" s="174">
        <f>SUM(J185:M185)</f>
        <v>1561.6</v>
      </c>
      <c r="O185" s="215">
        <f t="shared" ref="O185" si="116">+G185-N185</f>
        <v>24438.400000000001</v>
      </c>
    </row>
    <row r="186" spans="1:15" s="7" customFormat="1" ht="36.75" customHeight="1" x14ac:dyDescent="0.2">
      <c r="A186" s="167">
        <v>149</v>
      </c>
      <c r="B186" s="108" t="s">
        <v>1032</v>
      </c>
      <c r="C186" s="108" t="s">
        <v>311</v>
      </c>
      <c r="D186" s="125" t="s">
        <v>588</v>
      </c>
      <c r="E186" s="137" t="s">
        <v>305</v>
      </c>
      <c r="F186" s="137" t="s">
        <v>19</v>
      </c>
      <c r="G186" s="177">
        <v>35000</v>
      </c>
      <c r="H186" s="177">
        <v>0</v>
      </c>
      <c r="I186" s="177">
        <f t="shared" si="104"/>
        <v>35000</v>
      </c>
      <c r="J186" s="170">
        <f>IF(G186&gt;=Datos!$D$14,(Datos!$D$14*Datos!$C$14),IF(G186&lt;=Datos!$D$14,(G186*Datos!$C$14)))</f>
        <v>1004.5</v>
      </c>
      <c r="K186" s="176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70">
        <f>IF(G186&gt;=Datos!$D$15,(Datos!$D$15*Datos!$C$15),IF(G186&lt;=Datos!$D$15,(G186*Datos!$C$15)))</f>
        <v>1064</v>
      </c>
      <c r="M186" s="177">
        <v>1025</v>
      </c>
      <c r="N186" s="177">
        <f t="shared" ref="N186" si="117">SUM(J186:M186)</f>
        <v>3093.5</v>
      </c>
      <c r="O186" s="213">
        <f>+G186-N186</f>
        <v>31906.5</v>
      </c>
    </row>
    <row r="187" spans="1:15" s="7" customFormat="1" ht="36.75" customHeight="1" x14ac:dyDescent="0.2">
      <c r="A187" s="167">
        <v>150</v>
      </c>
      <c r="B187" s="108" t="s">
        <v>218</v>
      </c>
      <c r="C187" s="108" t="s">
        <v>311</v>
      </c>
      <c r="D187" s="125" t="s">
        <v>246</v>
      </c>
      <c r="E187" s="137" t="s">
        <v>305</v>
      </c>
      <c r="F187" s="137" t="s">
        <v>19</v>
      </c>
      <c r="G187" s="177">
        <v>26000</v>
      </c>
      <c r="H187" s="177">
        <v>0</v>
      </c>
      <c r="I187" s="177">
        <f t="shared" si="104"/>
        <v>26000</v>
      </c>
      <c r="J187" s="170">
        <f>IF(G187&gt;=Datos!$D$14,(Datos!$D$14*Datos!$C$14),IF(G187&lt;=Datos!$D$14,(G187*Datos!$C$14)))</f>
        <v>746.2</v>
      </c>
      <c r="K187" s="176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70">
        <f>IF(G187&gt;=Datos!$D$15,(Datos!$D$15*Datos!$C$15),IF(G187&lt;=Datos!$D$15,(G187*Datos!$C$15)))</f>
        <v>790.4</v>
      </c>
      <c r="M187" s="177">
        <v>25</v>
      </c>
      <c r="N187" s="177">
        <f>SUM(J187:M187)</f>
        <v>1561.6</v>
      </c>
      <c r="O187" s="213">
        <f t="shared" ref="O187:O189" si="118">+G187-N187</f>
        <v>24438.400000000001</v>
      </c>
    </row>
    <row r="188" spans="1:15" ht="36.75" customHeight="1" x14ac:dyDescent="0.2">
      <c r="A188" s="167">
        <v>151</v>
      </c>
      <c r="B188" s="172" t="s">
        <v>332</v>
      </c>
      <c r="C188" s="172" t="s">
        <v>361</v>
      </c>
      <c r="D188" s="125" t="s">
        <v>246</v>
      </c>
      <c r="E188" s="173" t="s">
        <v>305</v>
      </c>
      <c r="F188" s="173" t="s">
        <v>19</v>
      </c>
      <c r="G188" s="174">
        <v>26000</v>
      </c>
      <c r="H188" s="174">
        <v>0</v>
      </c>
      <c r="I188" s="177">
        <f t="shared" si="104"/>
        <v>26000</v>
      </c>
      <c r="J188" s="170">
        <f>IF(G188&gt;=Datos!$D$14,(Datos!$D$14*Datos!$C$14),IF(G188&lt;=Datos!$D$14,(G188*Datos!$C$14)))</f>
        <v>746.2</v>
      </c>
      <c r="K188" s="176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75">
        <f>IF(G188&gt;=Datos!$D$15,(Datos!$D$15*Datos!$C$15),IF(G188&lt;=Datos!$D$15,(G188*Datos!$C$15)))</f>
        <v>790.4</v>
      </c>
      <c r="M188" s="174">
        <v>3025</v>
      </c>
      <c r="N188" s="177">
        <f t="shared" ref="N188" si="119">SUM(J188:M188)</f>
        <v>4561.6000000000004</v>
      </c>
      <c r="O188" s="215">
        <f t="shared" si="118"/>
        <v>21438.400000000001</v>
      </c>
    </row>
    <row r="189" spans="1:15" s="7" customFormat="1" ht="36.75" customHeight="1" x14ac:dyDescent="0.2">
      <c r="A189" s="167">
        <v>152</v>
      </c>
      <c r="B189" s="108" t="s">
        <v>37</v>
      </c>
      <c r="C189" s="108" t="s">
        <v>310</v>
      </c>
      <c r="D189" s="125" t="s">
        <v>246</v>
      </c>
      <c r="E189" s="137" t="s">
        <v>305</v>
      </c>
      <c r="F189" s="137" t="s">
        <v>19</v>
      </c>
      <c r="G189" s="177">
        <v>26000</v>
      </c>
      <c r="H189" s="177">
        <v>0</v>
      </c>
      <c r="I189" s="177">
        <f t="shared" si="104"/>
        <v>26000</v>
      </c>
      <c r="J189" s="170">
        <f>IF(G189&gt;=Datos!$D$14,(Datos!$D$14*Datos!$C$14),IF(G189&lt;=Datos!$D$14,(G189*Datos!$C$14)))</f>
        <v>746.2</v>
      </c>
      <c r="K189" s="176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70">
        <f>IF(G189&gt;=Datos!$D$15,(Datos!$D$15*Datos!$C$15),IF(G189&lt;=Datos!$D$15,(G189*Datos!$C$15)))</f>
        <v>790.4</v>
      </c>
      <c r="M189" s="177">
        <v>25</v>
      </c>
      <c r="N189" s="174">
        <f>SUM(J189:M189)</f>
        <v>1561.6</v>
      </c>
      <c r="O189" s="215">
        <f t="shared" si="118"/>
        <v>24438.400000000001</v>
      </c>
    </row>
    <row r="190" spans="1:15" s="7" customFormat="1" ht="36.75" customHeight="1" x14ac:dyDescent="0.2">
      <c r="A190" s="167">
        <v>153</v>
      </c>
      <c r="B190" s="108" t="s">
        <v>134</v>
      </c>
      <c r="C190" s="108" t="s">
        <v>311</v>
      </c>
      <c r="D190" s="125" t="s">
        <v>842</v>
      </c>
      <c r="E190" s="137" t="s">
        <v>305</v>
      </c>
      <c r="F190" s="137" t="s">
        <v>19</v>
      </c>
      <c r="G190" s="177">
        <v>26000</v>
      </c>
      <c r="H190" s="177">
        <v>0</v>
      </c>
      <c r="I190" s="177">
        <f t="shared" si="104"/>
        <v>26000</v>
      </c>
      <c r="J190" s="170">
        <f>IF(G190&gt;=Datos!$D$14,(Datos!$D$14*Datos!$C$14),IF(G190&lt;=Datos!$D$14,(G190*Datos!$C$14)))</f>
        <v>746.2</v>
      </c>
      <c r="K190" s="176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0">
        <f>IF(G190&gt;=Datos!$D$15,(Datos!$D$15*Datos!$C$15),IF(G190&lt;=Datos!$D$15,(G190*Datos!$C$15)))</f>
        <v>790.4</v>
      </c>
      <c r="M190" s="177">
        <v>25</v>
      </c>
      <c r="N190" s="177">
        <f t="shared" ref="N190" si="120">SUM(J190:M190)</f>
        <v>1561.6</v>
      </c>
      <c r="O190" s="213">
        <f>+G190-N190</f>
        <v>24438.400000000001</v>
      </c>
    </row>
    <row r="191" spans="1:15" s="7" customFormat="1" ht="36.75" customHeight="1" x14ac:dyDescent="0.2">
      <c r="A191" s="167">
        <v>154</v>
      </c>
      <c r="B191" s="108" t="s">
        <v>40</v>
      </c>
      <c r="C191" s="108" t="s">
        <v>361</v>
      </c>
      <c r="D191" s="125" t="s">
        <v>842</v>
      </c>
      <c r="E191" s="137" t="s">
        <v>305</v>
      </c>
      <c r="F191" s="137" t="s">
        <v>19</v>
      </c>
      <c r="G191" s="177">
        <v>38000</v>
      </c>
      <c r="H191" s="177">
        <v>0</v>
      </c>
      <c r="I191" s="177">
        <f t="shared" si="104"/>
        <v>38000</v>
      </c>
      <c r="J191" s="170">
        <f>IF(G191&gt;=Datos!$D$14,(Datos!$D$14*Datos!$C$14),IF(G191&lt;=Datos!$D$14,(G191*Datos!$C$14)))</f>
        <v>1090.5999999999999</v>
      </c>
      <c r="K191" s="176">
        <v>0</v>
      </c>
      <c r="L191" s="170">
        <f>IF(G191&gt;=Datos!$D$15,(Datos!$D$15*Datos!$C$15),IF(G191&lt;=Datos!$D$15,(G191*Datos!$C$15)))</f>
        <v>1155.2</v>
      </c>
      <c r="M191" s="177">
        <v>8025</v>
      </c>
      <c r="N191" s="177">
        <f t="shared" ref="N191:N196" si="121">SUM(J191:M191)</f>
        <v>10270.799999999999</v>
      </c>
      <c r="O191" s="213">
        <f>+G191-N191</f>
        <v>27729.200000000001</v>
      </c>
    </row>
    <row r="192" spans="1:15" s="7" customFormat="1" ht="36.75" customHeight="1" x14ac:dyDescent="0.2">
      <c r="A192" s="167">
        <v>155</v>
      </c>
      <c r="B192" s="108" t="s">
        <v>561</v>
      </c>
      <c r="C192" s="108" t="s">
        <v>309</v>
      </c>
      <c r="D192" s="125" t="s">
        <v>246</v>
      </c>
      <c r="E192" s="137" t="s">
        <v>305</v>
      </c>
      <c r="F192" s="137" t="s">
        <v>19</v>
      </c>
      <c r="G192" s="177">
        <v>26000</v>
      </c>
      <c r="H192" s="177">
        <v>0</v>
      </c>
      <c r="I192" s="177">
        <f t="shared" si="104"/>
        <v>26000</v>
      </c>
      <c r="J192" s="170">
        <f>IF(G192&gt;=Datos!$D$14,(Datos!$D$14*Datos!$C$14),IF(G192&lt;=Datos!$D$14,(G192*Datos!$C$14)))</f>
        <v>746.2</v>
      </c>
      <c r="K192" s="176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70">
        <f>IF(G192&gt;=Datos!$D$15,(Datos!$D$15*Datos!$C$15),IF(G192&lt;=Datos!$D$15,(G192*Datos!$C$15)))</f>
        <v>790.4</v>
      </c>
      <c r="M192" s="177">
        <v>1740.46</v>
      </c>
      <c r="N192" s="177">
        <f t="shared" ref="N192:N195" si="122">SUM(J192:M192)</f>
        <v>3277.06</v>
      </c>
      <c r="O192" s="213">
        <f t="shared" ref="O192:O194" si="123">+G192-N192</f>
        <v>22722.94</v>
      </c>
    </row>
    <row r="193" spans="1:16" s="7" customFormat="1" ht="36.75" customHeight="1" x14ac:dyDescent="0.2">
      <c r="A193" s="167">
        <v>156</v>
      </c>
      <c r="B193" s="108" t="s">
        <v>224</v>
      </c>
      <c r="C193" s="108" t="s">
        <v>309</v>
      </c>
      <c r="D193" s="125" t="s">
        <v>842</v>
      </c>
      <c r="E193" s="137" t="s">
        <v>305</v>
      </c>
      <c r="F193" s="137" t="s">
        <v>19</v>
      </c>
      <c r="G193" s="131">
        <v>35000</v>
      </c>
      <c r="H193" s="177">
        <v>0</v>
      </c>
      <c r="I193" s="177">
        <f t="shared" si="104"/>
        <v>35000</v>
      </c>
      <c r="J193" s="170">
        <f>IF(G193&gt;=Datos!$D$14,(Datos!$D$14*Datos!$C$14),IF(G193&lt;=Datos!$D$14,(G193*Datos!$C$14)))</f>
        <v>1004.5</v>
      </c>
      <c r="K193" s="176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70">
        <f>IF(G193&gt;=Datos!$D$15,(Datos!$D$15*Datos!$C$15),IF(G193&lt;=Datos!$D$15,(G193*Datos!$C$15)))</f>
        <v>1064</v>
      </c>
      <c r="M193" s="177">
        <v>25</v>
      </c>
      <c r="N193" s="177">
        <f t="shared" si="122"/>
        <v>2093.5</v>
      </c>
      <c r="O193" s="215">
        <f t="shared" si="123"/>
        <v>32906.5</v>
      </c>
    </row>
    <row r="194" spans="1:16" s="7" customFormat="1" ht="36.75" customHeight="1" x14ac:dyDescent="0.2">
      <c r="A194" s="167">
        <v>157</v>
      </c>
      <c r="B194" s="108" t="s">
        <v>587</v>
      </c>
      <c r="C194" s="108" t="s">
        <v>310</v>
      </c>
      <c r="D194" s="125" t="s">
        <v>588</v>
      </c>
      <c r="E194" s="137" t="s">
        <v>305</v>
      </c>
      <c r="F194" s="137" t="s">
        <v>19</v>
      </c>
      <c r="G194" s="177">
        <v>35000</v>
      </c>
      <c r="H194" s="177">
        <v>0</v>
      </c>
      <c r="I194" s="177">
        <f t="shared" si="104"/>
        <v>35000</v>
      </c>
      <c r="J194" s="170">
        <f>IF(G194&gt;=Datos!$D$14,(Datos!$D$14*Datos!$C$14),IF(G194&lt;=Datos!$D$14,(G194*Datos!$C$14)))</f>
        <v>1004.5</v>
      </c>
      <c r="K194" s="176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70">
        <f>IF(G194&gt;=Datos!$D$15,(Datos!$D$15*Datos!$C$15),IF(G194&lt;=Datos!$D$15,(G194*Datos!$C$15)))</f>
        <v>1064</v>
      </c>
      <c r="M194" s="177">
        <v>25</v>
      </c>
      <c r="N194" s="177">
        <f t="shared" si="122"/>
        <v>2093.5</v>
      </c>
      <c r="O194" s="213">
        <f t="shared" si="123"/>
        <v>32906.5</v>
      </c>
    </row>
    <row r="195" spans="1:16" s="7" customFormat="1" ht="36.75" customHeight="1" x14ac:dyDescent="0.2">
      <c r="A195" s="167">
        <v>158</v>
      </c>
      <c r="B195" s="108" t="s">
        <v>56</v>
      </c>
      <c r="C195" s="108" t="s">
        <v>310</v>
      </c>
      <c r="D195" s="125" t="s">
        <v>246</v>
      </c>
      <c r="E195" s="137" t="s">
        <v>305</v>
      </c>
      <c r="F195" s="137" t="s">
        <v>19</v>
      </c>
      <c r="G195" s="177">
        <v>26000</v>
      </c>
      <c r="H195" s="177">
        <v>0</v>
      </c>
      <c r="I195" s="177">
        <f t="shared" si="104"/>
        <v>26000</v>
      </c>
      <c r="J195" s="170">
        <f>IF(G195&gt;=Datos!$D$14,(Datos!$D$14*Datos!$C$14),IF(G195&lt;=Datos!$D$14,(G195*Datos!$C$14)))</f>
        <v>746.2</v>
      </c>
      <c r="K195" s="176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70">
        <f>IF(G195&gt;=Datos!$D$15,(Datos!$D$15*Datos!$C$15),IF(G195&lt;=Datos!$D$15,(G195*Datos!$C$15)))</f>
        <v>790.4</v>
      </c>
      <c r="M195" s="177">
        <v>25</v>
      </c>
      <c r="N195" s="177">
        <f t="shared" si="122"/>
        <v>1561.6</v>
      </c>
      <c r="O195" s="213">
        <f>+G195-N195</f>
        <v>24438.400000000001</v>
      </c>
    </row>
    <row r="196" spans="1:16" s="7" customFormat="1" ht="36.75" customHeight="1" x14ac:dyDescent="0.2">
      <c r="A196" s="167">
        <v>159</v>
      </c>
      <c r="B196" s="186" t="s">
        <v>543</v>
      </c>
      <c r="C196" s="108" t="s">
        <v>311</v>
      </c>
      <c r="D196" s="125" t="s">
        <v>246</v>
      </c>
      <c r="E196" s="137" t="s">
        <v>305</v>
      </c>
      <c r="F196" s="137" t="s">
        <v>19</v>
      </c>
      <c r="G196" s="131">
        <v>26000</v>
      </c>
      <c r="H196" s="177">
        <v>0</v>
      </c>
      <c r="I196" s="177">
        <f t="shared" si="104"/>
        <v>26000</v>
      </c>
      <c r="J196" s="170">
        <f>IF(G196&gt;=Datos!$D$14,(Datos!$D$14*Datos!$C$14),IF(G196&lt;=Datos!$D$14,(G196*Datos!$C$14)))</f>
        <v>746.2</v>
      </c>
      <c r="K196" s="176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0">
        <f>IF(G196&gt;=Datos!$D$15,(Datos!$D$15*Datos!$C$15),IF(G196&lt;=Datos!$D$15,(G196*Datos!$C$15)))</f>
        <v>790.4</v>
      </c>
      <c r="M196" s="177">
        <v>25</v>
      </c>
      <c r="N196" s="177">
        <f t="shared" si="121"/>
        <v>1561.6</v>
      </c>
      <c r="O196" s="213">
        <f>+G196-N196</f>
        <v>24438.400000000001</v>
      </c>
    </row>
    <row r="197" spans="1:16" s="7" customFormat="1" ht="36.75" customHeight="1" x14ac:dyDescent="0.2">
      <c r="A197" s="167">
        <v>160</v>
      </c>
      <c r="B197" s="108" t="s">
        <v>586</v>
      </c>
      <c r="C197" s="108" t="s">
        <v>310</v>
      </c>
      <c r="D197" s="125" t="s">
        <v>842</v>
      </c>
      <c r="E197" s="137" t="s">
        <v>305</v>
      </c>
      <c r="F197" s="137" t="s">
        <v>19</v>
      </c>
      <c r="G197" s="177">
        <v>26000</v>
      </c>
      <c r="H197" s="177">
        <v>0</v>
      </c>
      <c r="I197" s="177">
        <f t="shared" si="104"/>
        <v>26000</v>
      </c>
      <c r="J197" s="170">
        <f>IF(G197&gt;=Datos!$D$14,(Datos!$D$14*Datos!$C$14),IF(G197&lt;=Datos!$D$14,(G197*Datos!$C$14)))</f>
        <v>746.2</v>
      </c>
      <c r="K197" s="242">
        <v>0</v>
      </c>
      <c r="L197" s="170">
        <f>IF(G197&gt;=Datos!$D$15,(Datos!$D$15*Datos!$C$15),IF(G197&lt;=Datos!$D$15,(G197*Datos!$C$15)))</f>
        <v>790.4</v>
      </c>
      <c r="M197" s="177">
        <v>25</v>
      </c>
      <c r="N197" s="177">
        <f t="shared" ref="N197" si="124">SUM(J197:M197)</f>
        <v>1561.6</v>
      </c>
      <c r="O197" s="213">
        <f t="shared" ref="O197" si="125">+G197-N197</f>
        <v>24438.400000000001</v>
      </c>
    </row>
    <row r="198" spans="1:16" s="86" customFormat="1" ht="36.75" customHeight="1" x14ac:dyDescent="0.2">
      <c r="A198" s="271" t="s">
        <v>490</v>
      </c>
      <c r="B198" s="272"/>
      <c r="C198" s="117">
        <v>27</v>
      </c>
      <c r="D198" s="117"/>
      <c r="E198" s="212"/>
      <c r="F198" s="134"/>
      <c r="G198" s="121">
        <f t="shared" ref="G198:O198" si="126">SUM(G171:G197)</f>
        <v>758933.33000000007</v>
      </c>
      <c r="H198" s="121">
        <f t="shared" si="126"/>
        <v>0</v>
      </c>
      <c r="I198" s="121">
        <f t="shared" si="126"/>
        <v>758933.33000000007</v>
      </c>
      <c r="J198" s="121">
        <f t="shared" si="126"/>
        <v>21781.38657100001</v>
      </c>
      <c r="K198" s="188">
        <f t="shared" si="126"/>
        <v>0</v>
      </c>
      <c r="L198" s="121">
        <f t="shared" si="126"/>
        <v>23071.573232000002</v>
      </c>
      <c r="M198" s="121">
        <f t="shared" si="126"/>
        <v>16105.919999999998</v>
      </c>
      <c r="N198" s="121">
        <f t="shared" si="126"/>
        <v>60958.879802999982</v>
      </c>
      <c r="O198" s="121">
        <f t="shared" si="126"/>
        <v>697974.45019700017</v>
      </c>
    </row>
    <row r="199" spans="1:16" s="7" customFormat="1" ht="36.75" customHeight="1" x14ac:dyDescent="0.2">
      <c r="A199" s="271" t="s">
        <v>921</v>
      </c>
      <c r="B199" s="272"/>
      <c r="C199" s="272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16"/>
    </row>
    <row r="200" spans="1:16" s="7" customFormat="1" ht="36.75" customHeight="1" x14ac:dyDescent="0.2">
      <c r="A200" s="167">
        <v>161</v>
      </c>
      <c r="B200" s="172" t="s">
        <v>135</v>
      </c>
      <c r="C200" s="108" t="s">
        <v>446</v>
      </c>
      <c r="D200" s="108" t="s">
        <v>920</v>
      </c>
      <c r="E200" s="137" t="s">
        <v>305</v>
      </c>
      <c r="F200" s="137" t="s">
        <v>19</v>
      </c>
      <c r="G200" s="177">
        <v>145000</v>
      </c>
      <c r="H200" s="177">
        <v>0</v>
      </c>
      <c r="I200" s="177">
        <f t="shared" ref="I200:I201" si="127">SUM(G200:H200)</f>
        <v>145000</v>
      </c>
      <c r="J200" s="170">
        <f>IF(G200&gt;=Datos!$D$14,(Datos!$D$14*Datos!$C$14),IF(G200&lt;=Datos!$D$14,(G200*Datos!$C$14)))</f>
        <v>4161.5</v>
      </c>
      <c r="K200" s="176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22690.485666666667</v>
      </c>
      <c r="L200" s="170">
        <f>IF(G200&gt;=Datos!$D$15,(Datos!$D$15*Datos!$C$15),IF(G200&lt;=Datos!$D$15,(G200*Datos!$C$15)))</f>
        <v>4408</v>
      </c>
      <c r="M200" s="177">
        <v>25038.05</v>
      </c>
      <c r="N200" s="177">
        <f t="shared" ref="N200" si="128">SUM(J200:M200)</f>
        <v>56298.035666666663</v>
      </c>
      <c r="O200" s="215">
        <f t="shared" ref="O200" si="129">+G200-N200</f>
        <v>88701.964333333337</v>
      </c>
    </row>
    <row r="201" spans="1:16" s="7" customFormat="1" ht="36.75" customHeight="1" x14ac:dyDescent="0.2">
      <c r="A201" s="167">
        <v>162</v>
      </c>
      <c r="B201" s="172" t="s">
        <v>844</v>
      </c>
      <c r="C201" s="108" t="s">
        <v>446</v>
      </c>
      <c r="D201" s="108" t="s">
        <v>845</v>
      </c>
      <c r="E201" s="137" t="s">
        <v>305</v>
      </c>
      <c r="F201" s="137" t="s">
        <v>19</v>
      </c>
      <c r="G201" s="177">
        <v>35000</v>
      </c>
      <c r="H201" s="177">
        <v>0</v>
      </c>
      <c r="I201" s="177">
        <f t="shared" si="127"/>
        <v>35000</v>
      </c>
      <c r="J201" s="170">
        <f>IF(G201&gt;=Datos!$D$14,(Datos!$D$14*Datos!$C$14),IF(G201&lt;=Datos!$D$14,(G201*Datos!$C$14)))</f>
        <v>1004.5</v>
      </c>
      <c r="K201" s="176" t="str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0</v>
      </c>
      <c r="L201" s="170">
        <f>IF(G201&gt;=Datos!$D$15,(Datos!$D$15*Datos!$C$15),IF(G201&lt;=Datos!$D$15,(G201*Datos!$C$15)))</f>
        <v>1064</v>
      </c>
      <c r="M201" s="177">
        <v>2025</v>
      </c>
      <c r="N201" s="177">
        <f t="shared" ref="N201" si="130">SUM(J201:M201)</f>
        <v>4093.5</v>
      </c>
      <c r="O201" s="215">
        <f t="shared" ref="O201" si="131">+G201-N201</f>
        <v>30906.5</v>
      </c>
    </row>
    <row r="202" spans="1:16" s="86" customFormat="1" ht="36.75" customHeight="1" x14ac:dyDescent="0.2">
      <c r="A202" s="271" t="s">
        <v>490</v>
      </c>
      <c r="B202" s="272"/>
      <c r="C202" s="117">
        <v>2</v>
      </c>
      <c r="D202" s="117"/>
      <c r="E202" s="212"/>
      <c r="F202" s="134"/>
      <c r="G202" s="121">
        <f>SUM(G200:G201)</f>
        <v>180000</v>
      </c>
      <c r="H202" s="121">
        <f t="shared" ref="H202:O202" si="132">SUM(H200:H201)</f>
        <v>0</v>
      </c>
      <c r="I202" s="121">
        <f t="shared" si="132"/>
        <v>180000</v>
      </c>
      <c r="J202" s="121">
        <f t="shared" si="132"/>
        <v>5166</v>
      </c>
      <c r="K202" s="188">
        <f t="shared" si="132"/>
        <v>22690.485666666667</v>
      </c>
      <c r="L202" s="121">
        <f t="shared" si="132"/>
        <v>5472</v>
      </c>
      <c r="M202" s="121">
        <f t="shared" si="132"/>
        <v>27063.05</v>
      </c>
      <c r="N202" s="121">
        <f t="shared" si="132"/>
        <v>60391.535666666663</v>
      </c>
      <c r="O202" s="121">
        <f t="shared" si="132"/>
        <v>119608.46433333334</v>
      </c>
    </row>
    <row r="203" spans="1:16" s="7" customFormat="1" ht="36.75" customHeight="1" x14ac:dyDescent="0.2">
      <c r="A203" s="271" t="s">
        <v>639</v>
      </c>
      <c r="B203" s="272"/>
      <c r="C203" s="272"/>
      <c r="D203" s="272"/>
      <c r="E203" s="272"/>
      <c r="F203" s="272"/>
      <c r="G203" s="272"/>
      <c r="H203" s="272"/>
      <c r="I203" s="272"/>
      <c r="J203" s="272"/>
      <c r="K203" s="272"/>
      <c r="L203" s="272"/>
      <c r="M203" s="272"/>
      <c r="N203" s="272"/>
      <c r="O203" s="216"/>
    </row>
    <row r="204" spans="1:16" s="7" customFormat="1" ht="36.75" customHeight="1" x14ac:dyDescent="0.2">
      <c r="A204" s="167">
        <v>163</v>
      </c>
      <c r="B204" s="186" t="s">
        <v>736</v>
      </c>
      <c r="C204" s="108" t="s">
        <v>309</v>
      </c>
      <c r="D204" s="186" t="s">
        <v>334</v>
      </c>
      <c r="E204" s="137" t="s">
        <v>305</v>
      </c>
      <c r="F204" s="137" t="s">
        <v>19</v>
      </c>
      <c r="G204" s="131">
        <v>26000</v>
      </c>
      <c r="H204" s="177">
        <v>0</v>
      </c>
      <c r="I204" s="131">
        <f>SUM(G204:H204)</f>
        <v>26000</v>
      </c>
      <c r="J204" s="170">
        <f>IF(G204&gt;=Datos!$D$14,(Datos!$D$14*Datos!$C$14),IF(G204&lt;=Datos!$D$14,(G204*Datos!$C$14)))</f>
        <v>746.2</v>
      </c>
      <c r="K204" s="176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70">
        <f>IF(G204&gt;=Datos!$D$15,(Datos!$D$15*Datos!$C$15),IF(G204&lt;=Datos!$D$15,(G204*Datos!$C$15)))</f>
        <v>790.4</v>
      </c>
      <c r="M204" s="177">
        <v>25</v>
      </c>
      <c r="N204" s="177">
        <f t="shared" ref="N204:N207" si="133">SUM(J204:M204)</f>
        <v>1561.6</v>
      </c>
      <c r="O204" s="213">
        <f t="shared" ref="O204:O213" si="134">+G204-N204</f>
        <v>24438.400000000001</v>
      </c>
    </row>
    <row r="205" spans="1:16" s="7" customFormat="1" ht="36.75" customHeight="1" x14ac:dyDescent="0.2">
      <c r="A205" s="167">
        <v>164</v>
      </c>
      <c r="B205" s="186" t="s">
        <v>894</v>
      </c>
      <c r="C205" s="108" t="s">
        <v>310</v>
      </c>
      <c r="D205" s="186" t="s">
        <v>334</v>
      </c>
      <c r="E205" s="137" t="s">
        <v>305</v>
      </c>
      <c r="F205" s="137" t="s">
        <v>19</v>
      </c>
      <c r="G205" s="131">
        <v>26000</v>
      </c>
      <c r="H205" s="177">
        <v>0</v>
      </c>
      <c r="I205" s="131">
        <f t="shared" ref="I205:I214" si="135">SUM(G205:H205)</f>
        <v>26000</v>
      </c>
      <c r="J205" s="170">
        <f>IF(G205&gt;=Datos!$D$14,(Datos!$D$14*Datos!$C$14),IF(G205&lt;=Datos!$D$14,(G205*Datos!$C$14)))</f>
        <v>746.2</v>
      </c>
      <c r="K205" s="176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170">
        <f>IF(G205&gt;=Datos!$D$15,(Datos!$D$15*Datos!$C$15),IF(G205&lt;=Datos!$D$15,(G205*Datos!$C$15)))</f>
        <v>790.4</v>
      </c>
      <c r="M205" s="177">
        <v>25</v>
      </c>
      <c r="N205" s="177">
        <f t="shared" ref="N205" si="136">SUM(J205:M205)</f>
        <v>1561.6</v>
      </c>
      <c r="O205" s="213">
        <f t="shared" ref="O205" si="137">+G205-N205</f>
        <v>24438.400000000001</v>
      </c>
    </row>
    <row r="206" spans="1:16" s="7" customFormat="1" ht="36.75" customHeight="1" x14ac:dyDescent="0.2">
      <c r="A206" s="167">
        <v>165</v>
      </c>
      <c r="B206" s="186" t="s">
        <v>1033</v>
      </c>
      <c r="C206" s="108" t="s">
        <v>361</v>
      </c>
      <c r="D206" s="186" t="s">
        <v>334</v>
      </c>
      <c r="E206" s="137" t="s">
        <v>305</v>
      </c>
      <c r="F206" s="137" t="s">
        <v>19</v>
      </c>
      <c r="G206" s="131">
        <v>26000</v>
      </c>
      <c r="H206" s="177">
        <v>0</v>
      </c>
      <c r="I206" s="131">
        <f t="shared" ref="I206" si="138">SUM(G206:H206)</f>
        <v>26000</v>
      </c>
      <c r="J206" s="170">
        <f>IF(G206&gt;=Datos!$D$14,(Datos!$D$14*Datos!$C$14),IF(G206&lt;=Datos!$D$14,(G206*Datos!$C$14)))</f>
        <v>746.2</v>
      </c>
      <c r="K206" s="176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170">
        <f>IF(G206&gt;=Datos!$D$15,(Datos!$D$15*Datos!$C$15),IF(G206&lt;=Datos!$D$15,(G206*Datos!$C$15)))</f>
        <v>790.4</v>
      </c>
      <c r="M206" s="177">
        <v>25</v>
      </c>
      <c r="N206" s="177">
        <f t="shared" ref="N206" si="139">SUM(J206:M206)</f>
        <v>1561.6</v>
      </c>
      <c r="O206" s="213">
        <f t="shared" ref="O206" si="140">+G206-N206</f>
        <v>24438.400000000001</v>
      </c>
    </row>
    <row r="207" spans="1:16" s="7" customFormat="1" ht="36.75" customHeight="1" x14ac:dyDescent="0.2">
      <c r="A207" s="167">
        <v>166</v>
      </c>
      <c r="B207" s="108" t="s">
        <v>26</v>
      </c>
      <c r="C207" s="108" t="s">
        <v>309</v>
      </c>
      <c r="D207" s="108" t="s">
        <v>239</v>
      </c>
      <c r="E207" s="137" t="s">
        <v>305</v>
      </c>
      <c r="F207" s="137" t="s">
        <v>19</v>
      </c>
      <c r="G207" s="177">
        <v>50000</v>
      </c>
      <c r="H207" s="177">
        <v>0</v>
      </c>
      <c r="I207" s="131">
        <f t="shared" si="135"/>
        <v>50000</v>
      </c>
      <c r="J207" s="170">
        <f>IF(G207&gt;=Datos!$D$14,(Datos!$D$14*Datos!$C$14),IF(G207&lt;=Datos!$D$14,(G207*Datos!$C$14)))</f>
        <v>1435</v>
      </c>
      <c r="K207" s="176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1853.9984999999997</v>
      </c>
      <c r="L207" s="170">
        <f>IF(G207&gt;=Datos!$D$15,(Datos!$D$15*Datos!$C$15),IF(G207&lt;=Datos!$D$15,(G207*Datos!$C$15)))</f>
        <v>1520</v>
      </c>
      <c r="M207" s="177">
        <v>25</v>
      </c>
      <c r="N207" s="177">
        <f t="shared" si="133"/>
        <v>4833.9984999999997</v>
      </c>
      <c r="O207" s="213">
        <f t="shared" ref="O207:O208" si="141">+G207-N207</f>
        <v>45166.001499999998</v>
      </c>
    </row>
    <row r="208" spans="1:16" s="7" customFormat="1" ht="36.75" customHeight="1" x14ac:dyDescent="0.2">
      <c r="A208" s="167">
        <v>167</v>
      </c>
      <c r="B208" s="186" t="s">
        <v>233</v>
      </c>
      <c r="C208" s="108" t="s">
        <v>311</v>
      </c>
      <c r="D208" s="130" t="s">
        <v>337</v>
      </c>
      <c r="E208" s="137" t="s">
        <v>305</v>
      </c>
      <c r="F208" s="137" t="s">
        <v>19</v>
      </c>
      <c r="G208" s="131">
        <v>26000</v>
      </c>
      <c r="H208" s="177">
        <v>0</v>
      </c>
      <c r="I208" s="131">
        <f t="shared" si="135"/>
        <v>26000</v>
      </c>
      <c r="J208" s="170">
        <f>IF(G208&gt;=Datos!$D$14,(Datos!$D$14*Datos!$C$14),IF(G208&lt;=Datos!$D$14,(G208*Datos!$C$14)))</f>
        <v>746.2</v>
      </c>
      <c r="K208" s="176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70">
        <f>IF(G208&gt;=Datos!$D$15,(Datos!$D$15*Datos!$C$15),IF(G208&lt;=Datos!$D$15,(G208*Datos!$C$15)))</f>
        <v>790.4</v>
      </c>
      <c r="M208" s="177">
        <v>3025</v>
      </c>
      <c r="N208" s="177">
        <f t="shared" ref="N208" si="142">SUM(J208:M208)</f>
        <v>4561.6000000000004</v>
      </c>
      <c r="O208" s="213">
        <f t="shared" si="141"/>
        <v>21438.400000000001</v>
      </c>
      <c r="P208" s="17"/>
    </row>
    <row r="209" spans="1:16" s="7" customFormat="1" ht="36.75" customHeight="1" x14ac:dyDescent="0.2">
      <c r="A209" s="167">
        <v>168</v>
      </c>
      <c r="B209" s="186" t="s">
        <v>606</v>
      </c>
      <c r="C209" s="108" t="s">
        <v>361</v>
      </c>
      <c r="D209" s="130" t="s">
        <v>539</v>
      </c>
      <c r="E209" s="137" t="s">
        <v>305</v>
      </c>
      <c r="F209" s="137" t="s">
        <v>19</v>
      </c>
      <c r="G209" s="131">
        <v>26000</v>
      </c>
      <c r="H209" s="177">
        <v>0</v>
      </c>
      <c r="I209" s="131">
        <f t="shared" si="135"/>
        <v>26000</v>
      </c>
      <c r="J209" s="170">
        <f>IF(G209&gt;=Datos!$D$14,(Datos!$D$14*Datos!$C$14),IF(G209&lt;=Datos!$D$14,(G209*Datos!$C$14)))</f>
        <v>746.2</v>
      </c>
      <c r="K209" s="176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70">
        <f>IF(G209&gt;=Datos!$D$15,(Datos!$D$15*Datos!$C$15),IF(G209&lt;=Datos!$D$15,(G209*Datos!$C$15)))</f>
        <v>790.4</v>
      </c>
      <c r="M209" s="177">
        <v>25</v>
      </c>
      <c r="N209" s="177">
        <f t="shared" ref="N209" si="143">SUM(J209:M209)</f>
        <v>1561.6</v>
      </c>
      <c r="O209" s="213">
        <f t="shared" si="134"/>
        <v>24438.400000000001</v>
      </c>
      <c r="P209" s="17"/>
    </row>
    <row r="210" spans="1:16" s="7" customFormat="1" ht="36.75" customHeight="1" x14ac:dyDescent="0.2">
      <c r="A210" s="167">
        <v>169</v>
      </c>
      <c r="B210" s="108" t="s">
        <v>474</v>
      </c>
      <c r="C210" s="108" t="s">
        <v>309</v>
      </c>
      <c r="D210" s="125" t="s">
        <v>337</v>
      </c>
      <c r="E210" s="137" t="s">
        <v>305</v>
      </c>
      <c r="F210" s="137" t="s">
        <v>19</v>
      </c>
      <c r="G210" s="177">
        <v>26000</v>
      </c>
      <c r="H210" s="177">
        <v>0</v>
      </c>
      <c r="I210" s="131">
        <f t="shared" si="135"/>
        <v>26000</v>
      </c>
      <c r="J210" s="170">
        <v>746.2</v>
      </c>
      <c r="K210" s="176" t="str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0</v>
      </c>
      <c r="L210" s="170">
        <v>790.4</v>
      </c>
      <c r="M210" s="177">
        <v>1740.46</v>
      </c>
      <c r="N210" s="177">
        <f t="shared" ref="N210" si="144">SUM(J210:M210)</f>
        <v>3277.06</v>
      </c>
      <c r="O210" s="213">
        <f t="shared" si="134"/>
        <v>22722.94</v>
      </c>
    </row>
    <row r="211" spans="1:16" s="7" customFormat="1" ht="36.75" customHeight="1" x14ac:dyDescent="0.2">
      <c r="A211" s="167">
        <v>170</v>
      </c>
      <c r="B211" s="108" t="s">
        <v>175</v>
      </c>
      <c r="C211" s="108" t="s">
        <v>311</v>
      </c>
      <c r="D211" s="125" t="s">
        <v>337</v>
      </c>
      <c r="E211" s="137" t="s">
        <v>305</v>
      </c>
      <c r="F211" s="137" t="s">
        <v>19</v>
      </c>
      <c r="G211" s="177">
        <v>26000</v>
      </c>
      <c r="H211" s="177">
        <v>0</v>
      </c>
      <c r="I211" s="131">
        <f t="shared" si="135"/>
        <v>26000</v>
      </c>
      <c r="J211" s="170">
        <f>IF(G211&gt;=Datos!$D$14,(Datos!$D$14*Datos!$C$14),IF(G211&lt;=Datos!$D$14,(G211*Datos!$C$14)))</f>
        <v>746.2</v>
      </c>
      <c r="K211" s="176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70">
        <f>IF(G211&gt;=Datos!$D$15,(Datos!$D$15*Datos!$C$15),IF(G211&lt;=Datos!$D$15,(G211*Datos!$C$15)))</f>
        <v>790.4</v>
      </c>
      <c r="M211" s="177">
        <v>4025</v>
      </c>
      <c r="N211" s="177">
        <f>SUM(J211:M211)</f>
        <v>5561.6</v>
      </c>
      <c r="O211" s="213">
        <f>+G211-N211</f>
        <v>20438.400000000001</v>
      </c>
    </row>
    <row r="212" spans="1:16" s="7" customFormat="1" ht="36.75" customHeight="1" x14ac:dyDescent="0.2">
      <c r="A212" s="167">
        <v>171</v>
      </c>
      <c r="B212" s="186" t="s">
        <v>440</v>
      </c>
      <c r="C212" s="108" t="s">
        <v>310</v>
      </c>
      <c r="D212" s="186" t="s">
        <v>334</v>
      </c>
      <c r="E212" s="137" t="s">
        <v>305</v>
      </c>
      <c r="F212" s="137" t="s">
        <v>19</v>
      </c>
      <c r="G212" s="131">
        <v>26000</v>
      </c>
      <c r="H212" s="177">
        <v>0</v>
      </c>
      <c r="I212" s="131">
        <f t="shared" si="135"/>
        <v>26000</v>
      </c>
      <c r="J212" s="170">
        <f>IF(G212&gt;=Datos!$D$14,(Datos!$D$14*Datos!$C$14),IF(G212&lt;=Datos!$D$14,(G212*Datos!$C$14)))</f>
        <v>746.2</v>
      </c>
      <c r="K212" s="176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70">
        <f>IF(G212&gt;=Datos!$D$15,(Datos!$D$15*Datos!$C$15),IF(G212&lt;=Datos!$D$15,(G212*Datos!$C$15)))</f>
        <v>790.4</v>
      </c>
      <c r="M212" s="177">
        <v>25</v>
      </c>
      <c r="N212" s="177">
        <f t="shared" ref="N212:N213" si="145">SUM(J212:M212)</f>
        <v>1561.6</v>
      </c>
      <c r="O212" s="213">
        <f t="shared" si="134"/>
        <v>24438.400000000001</v>
      </c>
    </row>
    <row r="213" spans="1:16" s="7" customFormat="1" ht="36.75" customHeight="1" x14ac:dyDescent="0.2">
      <c r="A213" s="167">
        <v>172</v>
      </c>
      <c r="B213" s="186" t="s">
        <v>607</v>
      </c>
      <c r="C213" s="108" t="s">
        <v>361</v>
      </c>
      <c r="D213" s="125" t="s">
        <v>337</v>
      </c>
      <c r="E213" s="137" t="s">
        <v>305</v>
      </c>
      <c r="F213" s="137" t="s">
        <v>19</v>
      </c>
      <c r="G213" s="131">
        <v>26000</v>
      </c>
      <c r="H213" s="177">
        <v>0</v>
      </c>
      <c r="I213" s="131">
        <f t="shared" si="135"/>
        <v>26000</v>
      </c>
      <c r="J213" s="170">
        <f>IF(G213&gt;=Datos!$D$14,(Datos!$D$14*Datos!$C$14),IF(G213&lt;=Datos!$D$14,(G213*Datos!$C$14)))</f>
        <v>746.2</v>
      </c>
      <c r="K213" s="176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70">
        <f>IF(G213&gt;=Datos!$D$15,(Datos!$D$15*Datos!$C$15),IF(G213&lt;=Datos!$D$15,(G213*Datos!$C$15)))</f>
        <v>790.4</v>
      </c>
      <c r="M213" s="177">
        <v>25</v>
      </c>
      <c r="N213" s="177">
        <f t="shared" si="145"/>
        <v>1561.6</v>
      </c>
      <c r="O213" s="213">
        <f t="shared" si="134"/>
        <v>24438.400000000001</v>
      </c>
      <c r="P213" s="17"/>
    </row>
    <row r="214" spans="1:16" s="7" customFormat="1" ht="36.75" customHeight="1" x14ac:dyDescent="0.2">
      <c r="A214" s="167">
        <v>173</v>
      </c>
      <c r="B214" s="186" t="s">
        <v>387</v>
      </c>
      <c r="C214" s="108" t="s">
        <v>310</v>
      </c>
      <c r="D214" s="186" t="s">
        <v>334</v>
      </c>
      <c r="E214" s="137" t="s">
        <v>305</v>
      </c>
      <c r="F214" s="137" t="s">
        <v>19</v>
      </c>
      <c r="G214" s="131">
        <v>26000</v>
      </c>
      <c r="H214" s="177">
        <v>0</v>
      </c>
      <c r="I214" s="131">
        <f t="shared" si="135"/>
        <v>26000</v>
      </c>
      <c r="J214" s="170">
        <f>IF(G214&gt;=Datos!$D$14,(Datos!$D$14*Datos!$C$14),IF(G214&lt;=Datos!$D$14,(G214*Datos!$C$14)))</f>
        <v>746.2</v>
      </c>
      <c r="K214" s="176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70">
        <f>IF(G214&gt;=Datos!$D$15,(Datos!$D$15*Datos!$C$15),IF(G214&lt;=Datos!$D$15,(G214*Datos!$C$15)))</f>
        <v>790.4</v>
      </c>
      <c r="M214" s="177">
        <v>25</v>
      </c>
      <c r="N214" s="177">
        <f t="shared" ref="N214" si="146">SUM(J214:M214)</f>
        <v>1561.6</v>
      </c>
      <c r="O214" s="213">
        <f t="shared" ref="O214" si="147">+G214-N214</f>
        <v>24438.400000000001</v>
      </c>
    </row>
    <row r="215" spans="1:16" s="86" customFormat="1" ht="36.75" customHeight="1" x14ac:dyDescent="0.2">
      <c r="A215" s="271" t="s">
        <v>490</v>
      </c>
      <c r="B215" s="272"/>
      <c r="C215" s="117">
        <v>11</v>
      </c>
      <c r="D215" s="117"/>
      <c r="E215" s="212"/>
      <c r="F215" s="134"/>
      <c r="G215" s="121">
        <f t="shared" ref="G215:O215" si="148">SUM(G204:G214)</f>
        <v>310000</v>
      </c>
      <c r="H215" s="121">
        <f t="shared" si="148"/>
        <v>0</v>
      </c>
      <c r="I215" s="121">
        <f t="shared" si="148"/>
        <v>310000</v>
      </c>
      <c r="J215" s="121">
        <f t="shared" si="148"/>
        <v>8897</v>
      </c>
      <c r="K215" s="188">
        <f t="shared" si="148"/>
        <v>1853.9984999999997</v>
      </c>
      <c r="L215" s="121">
        <f t="shared" si="148"/>
        <v>9423.9999999999982</v>
      </c>
      <c r="M215" s="121">
        <f t="shared" si="148"/>
        <v>8990.4599999999991</v>
      </c>
      <c r="N215" s="121">
        <f t="shared" si="148"/>
        <v>29165.458499999993</v>
      </c>
      <c r="O215" s="121">
        <f t="shared" si="148"/>
        <v>280834.54149999999</v>
      </c>
    </row>
    <row r="216" spans="1:16" s="7" customFormat="1" ht="36.75" customHeight="1" x14ac:dyDescent="0.2">
      <c r="A216" s="271" t="s">
        <v>752</v>
      </c>
      <c r="B216" s="272"/>
      <c r="C216" s="272"/>
      <c r="D216" s="272"/>
      <c r="E216" s="272"/>
      <c r="F216" s="272"/>
      <c r="G216" s="272"/>
      <c r="H216" s="272"/>
      <c r="I216" s="272"/>
      <c r="J216" s="272"/>
      <c r="K216" s="272"/>
      <c r="L216" s="272"/>
      <c r="M216" s="272"/>
      <c r="N216" s="272"/>
      <c r="O216" s="216"/>
    </row>
    <row r="217" spans="1:16" s="7" customFormat="1" ht="36.75" customHeight="1" x14ac:dyDescent="0.2">
      <c r="A217" s="167">
        <v>174</v>
      </c>
      <c r="B217" s="172" t="s">
        <v>79</v>
      </c>
      <c r="C217" s="108" t="s">
        <v>446</v>
      </c>
      <c r="D217" s="108" t="s">
        <v>248</v>
      </c>
      <c r="E217" s="137" t="s">
        <v>305</v>
      </c>
      <c r="F217" s="137" t="s">
        <v>19</v>
      </c>
      <c r="G217" s="177">
        <v>40000</v>
      </c>
      <c r="H217" s="177">
        <v>0</v>
      </c>
      <c r="I217" s="177">
        <f t="shared" ref="I217" si="149">SUM(G217:H217)</f>
        <v>40000</v>
      </c>
      <c r="J217" s="170">
        <f>IF(G217&gt;=Datos!$D$14,(Datos!$D$14*Datos!$C$14),IF(G217&lt;=Datos!$D$14,(G217*Datos!$C$14)))</f>
        <v>1148</v>
      </c>
      <c r="K217" s="176">
        <v>185.33</v>
      </c>
      <c r="L217" s="170">
        <f>IF(G217&gt;=Datos!$D$15,(Datos!$D$15*Datos!$C$15),IF(G217&lt;=Datos!$D$15,(G217*Datos!$C$15)))</f>
        <v>1216</v>
      </c>
      <c r="M217" s="177">
        <v>2740.46</v>
      </c>
      <c r="N217" s="177">
        <f t="shared" ref="N217" si="150">SUM(J217:M217)</f>
        <v>5289.79</v>
      </c>
      <c r="O217" s="215">
        <f t="shared" ref="O217" si="151">+G217-N217</f>
        <v>34710.21</v>
      </c>
    </row>
    <row r="218" spans="1:16" s="86" customFormat="1" ht="36.75" customHeight="1" x14ac:dyDescent="0.2">
      <c r="A218" s="271" t="s">
        <v>490</v>
      </c>
      <c r="B218" s="272"/>
      <c r="C218" s="117">
        <v>1</v>
      </c>
      <c r="D218" s="117"/>
      <c r="E218" s="212"/>
      <c r="F218" s="134"/>
      <c r="G218" s="121">
        <f t="shared" ref="G218:O218" si="152">SUM(G217)</f>
        <v>40000</v>
      </c>
      <c r="H218" s="122">
        <f t="shared" si="152"/>
        <v>0</v>
      </c>
      <c r="I218" s="122">
        <f t="shared" si="152"/>
        <v>40000</v>
      </c>
      <c r="J218" s="122">
        <f t="shared" si="152"/>
        <v>1148</v>
      </c>
      <c r="K218" s="241">
        <f t="shared" si="152"/>
        <v>185.33</v>
      </c>
      <c r="L218" s="122">
        <f t="shared" si="152"/>
        <v>1216</v>
      </c>
      <c r="M218" s="122">
        <f t="shared" si="152"/>
        <v>2740.46</v>
      </c>
      <c r="N218" s="123">
        <f t="shared" si="152"/>
        <v>5289.79</v>
      </c>
      <c r="O218" s="124">
        <f t="shared" si="152"/>
        <v>34710.21</v>
      </c>
    </row>
    <row r="219" spans="1:16" s="7" customFormat="1" ht="36.75" customHeight="1" x14ac:dyDescent="0.2">
      <c r="A219" s="271" t="s">
        <v>643</v>
      </c>
      <c r="B219" s="272"/>
      <c r="C219" s="272"/>
      <c r="D219" s="272"/>
      <c r="E219" s="272"/>
      <c r="F219" s="272"/>
      <c r="G219" s="272"/>
      <c r="H219" s="272"/>
      <c r="I219" s="272"/>
      <c r="J219" s="272"/>
      <c r="K219" s="272"/>
      <c r="L219" s="272"/>
      <c r="M219" s="272"/>
      <c r="N219" s="272"/>
      <c r="O219" s="273"/>
    </row>
    <row r="220" spans="1:16" s="7" customFormat="1" ht="36.75" customHeight="1" x14ac:dyDescent="0.2">
      <c r="A220" s="167">
        <v>175</v>
      </c>
      <c r="B220" s="108" t="s">
        <v>644</v>
      </c>
      <c r="C220" s="108" t="s">
        <v>361</v>
      </c>
      <c r="D220" s="125" t="s">
        <v>472</v>
      </c>
      <c r="E220" s="137" t="s">
        <v>305</v>
      </c>
      <c r="F220" s="137" t="s">
        <v>306</v>
      </c>
      <c r="G220" s="177">
        <v>30000</v>
      </c>
      <c r="H220" s="177">
        <v>0</v>
      </c>
      <c r="I220" s="177">
        <f t="shared" ref="I220:I232" si="153">SUM(G220:H220)</f>
        <v>30000</v>
      </c>
      <c r="J220" s="170">
        <f>IF(G220&gt;=Datos!$D$14,(Datos!$D$14*Datos!$C$14),IF(G220&lt;=Datos!$D$14,(G220*Datos!$C$14)))</f>
        <v>861</v>
      </c>
      <c r="K220" s="176" t="str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0</v>
      </c>
      <c r="L220" s="170">
        <f>IF(G220&gt;=Datos!$D$15,(Datos!$D$15*Datos!$C$15),IF(G220&lt;=Datos!$D$15,(G220*Datos!$C$15)))</f>
        <v>912</v>
      </c>
      <c r="M220" s="177">
        <v>25</v>
      </c>
      <c r="N220" s="177">
        <f t="shared" ref="N220" si="154">SUM(J220:M220)</f>
        <v>1798</v>
      </c>
      <c r="O220" s="215">
        <f t="shared" ref="O220" si="155">+G220-N220</f>
        <v>28202</v>
      </c>
    </row>
    <row r="221" spans="1:16" s="7" customFormat="1" ht="36.75" customHeight="1" x14ac:dyDescent="0.2">
      <c r="A221" s="167">
        <v>176</v>
      </c>
      <c r="B221" s="108" t="s">
        <v>753</v>
      </c>
      <c r="C221" s="108" t="s">
        <v>311</v>
      </c>
      <c r="D221" s="125" t="s">
        <v>472</v>
      </c>
      <c r="E221" s="137" t="s">
        <v>305</v>
      </c>
      <c r="F221" s="137" t="s">
        <v>306</v>
      </c>
      <c r="G221" s="177">
        <v>35000</v>
      </c>
      <c r="H221" s="177">
        <v>0</v>
      </c>
      <c r="I221" s="177">
        <f t="shared" si="153"/>
        <v>35000</v>
      </c>
      <c r="J221" s="170">
        <f>IF(G221&gt;=Datos!$D$14,(Datos!$D$14*Datos!$C$14),IF(G221&lt;=Datos!$D$14,(G221*Datos!$C$14)))</f>
        <v>1004.5</v>
      </c>
      <c r="K221" s="176" t="str">
        <f>IF((G221-J221-L221)&lt;=Datos!$G$7,"0",IF((G221-J221-L221)&lt;=Datos!$G$8,((G221-J221-L221)-Datos!$F$8)*Datos!$I$6,IF((G221-J221-L221)&lt;=Datos!$G$9,Datos!$I$8+((G221-J221-L221)-Datos!$F$9)*Datos!$J$6,IF((G221-J221-L221)&gt;=Datos!$F$10,(Datos!$I$8+Datos!$J$8)+((G221-J221-L221)-Datos!$F$10)*Datos!$K$6))))</f>
        <v>0</v>
      </c>
      <c r="L221" s="170">
        <f>IF(G221&gt;=Datos!$D$15,(Datos!$D$15*Datos!$C$15),IF(G221&lt;=Datos!$D$15,(G221*Datos!$C$15)))</f>
        <v>1064</v>
      </c>
      <c r="M221" s="177">
        <v>1025</v>
      </c>
      <c r="N221" s="177">
        <f t="shared" ref="N221:N231" si="156">SUM(J221:M221)</f>
        <v>3093.5</v>
      </c>
      <c r="O221" s="215">
        <f t="shared" ref="O221:O232" si="157">+G221-N221</f>
        <v>31906.5</v>
      </c>
    </row>
    <row r="222" spans="1:16" s="7" customFormat="1" ht="36.75" customHeight="1" x14ac:dyDescent="0.2">
      <c r="A222" s="167">
        <v>177</v>
      </c>
      <c r="B222" s="108" t="s">
        <v>754</v>
      </c>
      <c r="C222" s="108" t="s">
        <v>309</v>
      </c>
      <c r="D222" s="125" t="s">
        <v>472</v>
      </c>
      <c r="E222" s="137" t="s">
        <v>305</v>
      </c>
      <c r="F222" s="137" t="s">
        <v>306</v>
      </c>
      <c r="G222" s="177">
        <v>22500</v>
      </c>
      <c r="H222" s="177">
        <v>0</v>
      </c>
      <c r="I222" s="177">
        <f t="shared" si="153"/>
        <v>22500</v>
      </c>
      <c r="J222" s="170">
        <f>IF(G222&gt;=Datos!$D$14,(Datos!$D$14*Datos!$C$14),IF(G222&lt;=Datos!$D$14,(G222*Datos!$C$14)))</f>
        <v>645.75</v>
      </c>
      <c r="K222" s="176" t="str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0</v>
      </c>
      <c r="L222" s="170">
        <f>IF(G222&gt;=Datos!$D$15,(Datos!$D$15*Datos!$C$15),IF(G222&lt;=Datos!$D$15,(G222*Datos!$C$15)))</f>
        <v>684</v>
      </c>
      <c r="M222" s="177">
        <v>25</v>
      </c>
      <c r="N222" s="177">
        <f t="shared" si="156"/>
        <v>1354.75</v>
      </c>
      <c r="O222" s="215">
        <f t="shared" si="157"/>
        <v>21145.25</v>
      </c>
    </row>
    <row r="223" spans="1:16" s="7" customFormat="1" ht="36.75" customHeight="1" x14ac:dyDescent="0.2">
      <c r="A223" s="167">
        <v>178</v>
      </c>
      <c r="B223" s="108" t="s">
        <v>918</v>
      </c>
      <c r="C223" s="108" t="s">
        <v>310</v>
      </c>
      <c r="D223" s="125" t="s">
        <v>251</v>
      </c>
      <c r="E223" s="137" t="s">
        <v>305</v>
      </c>
      <c r="F223" s="137" t="s">
        <v>306</v>
      </c>
      <c r="G223" s="177">
        <v>22500</v>
      </c>
      <c r="H223" s="177">
        <v>0</v>
      </c>
      <c r="I223" s="177">
        <f t="shared" si="153"/>
        <v>22500</v>
      </c>
      <c r="J223" s="170">
        <f>IF(G223&gt;=Datos!$D$14,(Datos!$D$14*Datos!$C$14),IF(G223&lt;=Datos!$D$14,(G223*Datos!$C$14)))</f>
        <v>645.75</v>
      </c>
      <c r="K223" s="176" t="str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0</v>
      </c>
      <c r="L223" s="170">
        <f>IF(G223&gt;=Datos!$D$15,(Datos!$D$15*Datos!$C$15),IF(G223&lt;=Datos!$D$15,(G223*Datos!$C$15)))</f>
        <v>684</v>
      </c>
      <c r="M223" s="177">
        <v>25</v>
      </c>
      <c r="N223" s="177">
        <f t="shared" ref="N223" si="158">SUM(J223:M223)</f>
        <v>1354.75</v>
      </c>
      <c r="O223" s="215">
        <f t="shared" ref="O223" si="159">+G223-N223</f>
        <v>21145.25</v>
      </c>
    </row>
    <row r="224" spans="1:16" s="7" customFormat="1" ht="36.75" customHeight="1" x14ac:dyDescent="0.2">
      <c r="A224" s="167">
        <v>179</v>
      </c>
      <c r="B224" s="108" t="s">
        <v>1034</v>
      </c>
      <c r="C224" s="108" t="s">
        <v>311</v>
      </c>
      <c r="D224" s="125" t="s">
        <v>251</v>
      </c>
      <c r="E224" s="137" t="s">
        <v>305</v>
      </c>
      <c r="F224" s="137" t="s">
        <v>306</v>
      </c>
      <c r="G224" s="177">
        <v>20000</v>
      </c>
      <c r="H224" s="177">
        <v>0</v>
      </c>
      <c r="I224" s="177">
        <f t="shared" ref="I224" si="160">SUM(G224:H224)</f>
        <v>20000</v>
      </c>
      <c r="J224" s="170">
        <f>IF(G224&gt;=Datos!$D$14,(Datos!$D$14*Datos!$C$14),IF(G224&lt;=Datos!$D$14,(G224*Datos!$C$14)))</f>
        <v>574</v>
      </c>
      <c r="K224" s="176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170">
        <f>IF(G224&gt;=Datos!$D$15,(Datos!$D$15*Datos!$C$15),IF(G224&lt;=Datos!$D$15,(G224*Datos!$C$15)))</f>
        <v>608</v>
      </c>
      <c r="M224" s="177">
        <v>25</v>
      </c>
      <c r="N224" s="177">
        <f t="shared" ref="N224" si="161">SUM(J224:M224)</f>
        <v>1207</v>
      </c>
      <c r="O224" s="215">
        <f t="shared" ref="O224" si="162">+G224-N224</f>
        <v>18793</v>
      </c>
    </row>
    <row r="225" spans="1:15" s="7" customFormat="1" ht="36.75" customHeight="1" x14ac:dyDescent="0.2">
      <c r="A225" s="167">
        <v>180</v>
      </c>
      <c r="B225" s="125" t="s">
        <v>477</v>
      </c>
      <c r="C225" s="108" t="s">
        <v>361</v>
      </c>
      <c r="D225" s="125" t="s">
        <v>472</v>
      </c>
      <c r="E225" s="137" t="s">
        <v>305</v>
      </c>
      <c r="F225" s="137" t="s">
        <v>306</v>
      </c>
      <c r="G225" s="177">
        <v>35000</v>
      </c>
      <c r="H225" s="177">
        <v>0</v>
      </c>
      <c r="I225" s="177">
        <f t="shared" si="153"/>
        <v>35000</v>
      </c>
      <c r="J225" s="170">
        <v>1004.5</v>
      </c>
      <c r="K225" s="176" t="str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0</v>
      </c>
      <c r="L225" s="170">
        <v>1064</v>
      </c>
      <c r="M225" s="177">
        <v>13953.41</v>
      </c>
      <c r="N225" s="177">
        <f t="shared" ref="N225:N230" si="163">SUM(J225:M225)</f>
        <v>16021.91</v>
      </c>
      <c r="O225" s="215">
        <f t="shared" ref="O225:O230" si="164">+G225-N225</f>
        <v>18978.09</v>
      </c>
    </row>
    <row r="226" spans="1:15" s="7" customFormat="1" ht="36.75" customHeight="1" x14ac:dyDescent="0.2">
      <c r="A226" s="167">
        <v>181</v>
      </c>
      <c r="B226" s="108" t="s">
        <v>53</v>
      </c>
      <c r="C226" s="108" t="s">
        <v>309</v>
      </c>
      <c r="D226" s="108" t="s">
        <v>251</v>
      </c>
      <c r="E226" s="137" t="s">
        <v>305</v>
      </c>
      <c r="F226" s="137" t="s">
        <v>306</v>
      </c>
      <c r="G226" s="177">
        <v>22821.75</v>
      </c>
      <c r="H226" s="177">
        <v>0</v>
      </c>
      <c r="I226" s="177">
        <f t="shared" si="153"/>
        <v>22821.75</v>
      </c>
      <c r="J226" s="170">
        <f>IF(G226&gt;=Datos!$D$14,(Datos!$D$14*Datos!$C$14),IF(G226&lt;=Datos!$D$14,(G226*Datos!$C$14)))</f>
        <v>654.98422500000004</v>
      </c>
      <c r="K226" s="176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70">
        <f>IF(G226&gt;=Datos!$D$15,(Datos!$D$15*Datos!$C$15),IF(G226&lt;=Datos!$D$15,(G226*Datos!$C$15)))</f>
        <v>693.78120000000001</v>
      </c>
      <c r="M226" s="177">
        <v>4742.62</v>
      </c>
      <c r="N226" s="177">
        <f t="shared" si="163"/>
        <v>6091.3854250000004</v>
      </c>
      <c r="O226" s="215">
        <f t="shared" si="164"/>
        <v>16730.364575</v>
      </c>
    </row>
    <row r="227" spans="1:15" s="7" customFormat="1" ht="36.75" customHeight="1" x14ac:dyDescent="0.2">
      <c r="A227" s="167">
        <v>182</v>
      </c>
      <c r="B227" s="108" t="s">
        <v>396</v>
      </c>
      <c r="C227" s="108" t="s">
        <v>310</v>
      </c>
      <c r="D227" s="108" t="s">
        <v>472</v>
      </c>
      <c r="E227" s="137" t="s">
        <v>305</v>
      </c>
      <c r="F227" s="137" t="s">
        <v>306</v>
      </c>
      <c r="G227" s="177">
        <v>40000</v>
      </c>
      <c r="H227" s="177">
        <v>0</v>
      </c>
      <c r="I227" s="177">
        <f t="shared" si="153"/>
        <v>40000</v>
      </c>
      <c r="J227" s="170">
        <f>IF(G227&gt;=Datos!$D$14,(Datos!$D$14*Datos!$C$14),IF(G227&lt;=Datos!$D$14,(G227*Datos!$C$14)))</f>
        <v>1148</v>
      </c>
      <c r="K227" s="176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442.64849999999967</v>
      </c>
      <c r="L227" s="170">
        <f>IF(G227&gt;=Datos!$D$15,(Datos!$D$15*Datos!$C$15),IF(G227&lt;=Datos!$D$15,(G227*Datos!$C$15)))</f>
        <v>1216</v>
      </c>
      <c r="M227" s="177">
        <v>25</v>
      </c>
      <c r="N227" s="177">
        <f t="shared" si="163"/>
        <v>2831.6484999999998</v>
      </c>
      <c r="O227" s="215">
        <f t="shared" si="164"/>
        <v>37168.351499999997</v>
      </c>
    </row>
    <row r="228" spans="1:15" s="7" customFormat="1" ht="36.75" customHeight="1" x14ac:dyDescent="0.2">
      <c r="A228" s="167">
        <v>183</v>
      </c>
      <c r="B228" s="108" t="s">
        <v>155</v>
      </c>
      <c r="C228" s="108" t="s">
        <v>310</v>
      </c>
      <c r="D228" s="108" t="s">
        <v>251</v>
      </c>
      <c r="E228" s="137" t="s">
        <v>305</v>
      </c>
      <c r="F228" s="137" t="s">
        <v>306</v>
      </c>
      <c r="G228" s="177">
        <v>22500</v>
      </c>
      <c r="H228" s="177">
        <v>0</v>
      </c>
      <c r="I228" s="177">
        <f t="shared" si="153"/>
        <v>22500</v>
      </c>
      <c r="J228" s="170">
        <f>IF(G228&gt;=Datos!$D$14,(Datos!$D$14*Datos!$C$14),IF(G228&lt;=Datos!$D$14,(G228*Datos!$C$14)))</f>
        <v>645.75</v>
      </c>
      <c r="K228" s="176" t="str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0</v>
      </c>
      <c r="L228" s="170">
        <f>IF(G228&gt;=Datos!$D$15,(Datos!$D$15*Datos!$C$15),IF(G228&lt;=Datos!$D$15,(G228*Datos!$C$15)))</f>
        <v>684</v>
      </c>
      <c r="M228" s="177">
        <v>25</v>
      </c>
      <c r="N228" s="177">
        <f t="shared" si="163"/>
        <v>1354.75</v>
      </c>
      <c r="O228" s="215">
        <f t="shared" si="164"/>
        <v>21145.25</v>
      </c>
    </row>
    <row r="229" spans="1:15" s="7" customFormat="1" ht="36.75" customHeight="1" x14ac:dyDescent="0.2">
      <c r="A229" s="167">
        <v>184</v>
      </c>
      <c r="B229" s="108" t="s">
        <v>210</v>
      </c>
      <c r="C229" s="108" t="s">
        <v>309</v>
      </c>
      <c r="D229" s="108" t="s">
        <v>251</v>
      </c>
      <c r="E229" s="137" t="s">
        <v>305</v>
      </c>
      <c r="F229" s="137" t="s">
        <v>306</v>
      </c>
      <c r="G229" s="177">
        <v>22500</v>
      </c>
      <c r="H229" s="177">
        <v>0</v>
      </c>
      <c r="I229" s="177">
        <f t="shared" si="153"/>
        <v>22500</v>
      </c>
      <c r="J229" s="170">
        <f>IF(G229&gt;=Datos!$D$14,(Datos!$D$14*Datos!$C$14),IF(G229&lt;=Datos!$D$14,(G229*Datos!$C$14)))</f>
        <v>645.75</v>
      </c>
      <c r="K229" s="176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70">
        <f>IF(G229&gt;=Datos!$D$15,(Datos!$D$15*Datos!$C$15),IF(G229&lt;=Datos!$D$15,(G229*Datos!$C$15)))</f>
        <v>684</v>
      </c>
      <c r="M229" s="177">
        <v>25</v>
      </c>
      <c r="N229" s="177">
        <f t="shared" si="163"/>
        <v>1354.75</v>
      </c>
      <c r="O229" s="215">
        <f t="shared" si="164"/>
        <v>21145.25</v>
      </c>
    </row>
    <row r="230" spans="1:15" s="7" customFormat="1" ht="36.75" customHeight="1" x14ac:dyDescent="0.2">
      <c r="A230" s="167">
        <v>185</v>
      </c>
      <c r="B230" s="108" t="s">
        <v>190</v>
      </c>
      <c r="C230" s="108" t="s">
        <v>309</v>
      </c>
      <c r="D230" s="108" t="s">
        <v>251</v>
      </c>
      <c r="E230" s="137" t="s">
        <v>305</v>
      </c>
      <c r="F230" s="137" t="s">
        <v>306</v>
      </c>
      <c r="G230" s="177">
        <v>25357.5</v>
      </c>
      <c r="H230" s="177">
        <v>0</v>
      </c>
      <c r="I230" s="177">
        <f t="shared" si="153"/>
        <v>25357.5</v>
      </c>
      <c r="J230" s="170">
        <f>IF(G230&gt;=Datos!$D$14,(Datos!$D$14*Datos!$C$14),IF(G230&lt;=Datos!$D$14,(G230*Datos!$C$14)))</f>
        <v>727.76025000000004</v>
      </c>
      <c r="K230" s="176" t="str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0</v>
      </c>
      <c r="L230" s="170">
        <f>IF(G230&gt;=Datos!$D$15,(Datos!$D$15*Datos!$C$15),IF(G230&lt;=Datos!$D$15,(G230*Datos!$C$15)))</f>
        <v>770.86800000000005</v>
      </c>
      <c r="M230" s="177">
        <v>25</v>
      </c>
      <c r="N230" s="177">
        <f t="shared" si="163"/>
        <v>1523.6282500000002</v>
      </c>
      <c r="O230" s="215">
        <f t="shared" si="164"/>
        <v>23833.871749999998</v>
      </c>
    </row>
    <row r="231" spans="1:15" s="7" customFormat="1" ht="36.75" customHeight="1" x14ac:dyDescent="0.2">
      <c r="A231" s="167">
        <v>186</v>
      </c>
      <c r="B231" s="108" t="s">
        <v>46</v>
      </c>
      <c r="C231" s="108" t="s">
        <v>310</v>
      </c>
      <c r="D231" s="108" t="s">
        <v>251</v>
      </c>
      <c r="E231" s="137" t="s">
        <v>305</v>
      </c>
      <c r="F231" s="137" t="s">
        <v>306</v>
      </c>
      <c r="G231" s="177">
        <v>22500</v>
      </c>
      <c r="H231" s="177">
        <v>0</v>
      </c>
      <c r="I231" s="177">
        <f t="shared" si="153"/>
        <v>22500</v>
      </c>
      <c r="J231" s="170">
        <f>IF(G231&gt;=Datos!$D$14,(Datos!$D$14*Datos!$C$14),IF(G231&lt;=Datos!$D$14,(G231*Datos!$C$14)))</f>
        <v>645.75</v>
      </c>
      <c r="K231" s="176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70">
        <f>IF(G231&gt;=Datos!$D$15,(Datos!$D$15*Datos!$C$15),IF(G231&lt;=Datos!$D$15,(G231*Datos!$C$15)))</f>
        <v>684</v>
      </c>
      <c r="M231" s="177">
        <v>25</v>
      </c>
      <c r="N231" s="177">
        <f t="shared" si="156"/>
        <v>1354.75</v>
      </c>
      <c r="O231" s="215">
        <f t="shared" si="157"/>
        <v>21145.25</v>
      </c>
    </row>
    <row r="232" spans="1:15" s="7" customFormat="1" ht="36.75" customHeight="1" x14ac:dyDescent="0.2">
      <c r="A232" s="167">
        <v>187</v>
      </c>
      <c r="B232" s="108" t="s">
        <v>475</v>
      </c>
      <c r="C232" s="108" t="s">
        <v>311</v>
      </c>
      <c r="D232" s="108" t="s">
        <v>251</v>
      </c>
      <c r="E232" s="137" t="s">
        <v>305</v>
      </c>
      <c r="F232" s="137" t="s">
        <v>306</v>
      </c>
      <c r="G232" s="177">
        <v>20000</v>
      </c>
      <c r="H232" s="177">
        <v>0</v>
      </c>
      <c r="I232" s="177">
        <f t="shared" si="153"/>
        <v>20000</v>
      </c>
      <c r="J232" s="170">
        <v>574</v>
      </c>
      <c r="K232" s="176" t="str">
        <f>IF((G232-J232-L232)&lt;=Datos!$G$7,"0",IF((G232-J232-L232)&lt;=Datos!$G$8,((G232-J232-L232)-Datos!$F$8)*Datos!$I$6,IF((G232-J232-L232)&lt;=Datos!$G$9,Datos!$I$8+((G232-J232-L232)-Datos!$F$9)*Datos!$J$6,IF((G232-J232-L232)&gt;=Datos!$F$10,(Datos!$I$8+Datos!$J$8)+((G232-J232-L232)-Datos!$F$10)*Datos!$K$6))))</f>
        <v>0</v>
      </c>
      <c r="L232" s="170">
        <v>608</v>
      </c>
      <c r="M232" s="177">
        <v>2025</v>
      </c>
      <c r="N232" s="177">
        <f t="shared" ref="N232" si="165">SUM(J232:M232)</f>
        <v>3207</v>
      </c>
      <c r="O232" s="215">
        <f t="shared" si="157"/>
        <v>16793</v>
      </c>
    </row>
    <row r="233" spans="1:15" s="86" customFormat="1" ht="36.75" customHeight="1" x14ac:dyDescent="0.2">
      <c r="A233" s="271" t="s">
        <v>490</v>
      </c>
      <c r="B233" s="272"/>
      <c r="C233" s="117">
        <v>13</v>
      </c>
      <c r="D233" s="117"/>
      <c r="E233" s="212"/>
      <c r="F233" s="134"/>
      <c r="G233" s="121">
        <f t="shared" ref="G233:O233" si="166">SUM(G220:G232)</f>
        <v>340679.25</v>
      </c>
      <c r="H233" s="121">
        <f t="shared" si="166"/>
        <v>0</v>
      </c>
      <c r="I233" s="121">
        <f t="shared" si="166"/>
        <v>340679.25</v>
      </c>
      <c r="J233" s="121">
        <f t="shared" si="166"/>
        <v>9777.4944749999995</v>
      </c>
      <c r="K233" s="188">
        <f t="shared" si="166"/>
        <v>442.64849999999967</v>
      </c>
      <c r="L233" s="121">
        <f t="shared" si="166"/>
        <v>10356.649200000002</v>
      </c>
      <c r="M233" s="121">
        <f t="shared" si="166"/>
        <v>21971.03</v>
      </c>
      <c r="N233" s="121">
        <f t="shared" si="166"/>
        <v>42547.822175000001</v>
      </c>
      <c r="O233" s="121">
        <f t="shared" si="166"/>
        <v>298131.42782499996</v>
      </c>
    </row>
    <row r="234" spans="1:15" s="7" customFormat="1" ht="36.75" customHeight="1" x14ac:dyDescent="0.2">
      <c r="A234" s="271" t="s">
        <v>648</v>
      </c>
      <c r="B234" s="272"/>
      <c r="C234" s="272"/>
      <c r="D234" s="272"/>
      <c r="E234" s="272"/>
      <c r="F234" s="272"/>
      <c r="G234" s="272"/>
      <c r="H234" s="272"/>
      <c r="I234" s="272"/>
      <c r="J234" s="272"/>
      <c r="K234" s="272"/>
      <c r="L234" s="272"/>
      <c r="M234" s="272"/>
      <c r="N234" s="272"/>
      <c r="O234" s="216"/>
    </row>
    <row r="235" spans="1:15" s="7" customFormat="1" ht="36.75" customHeight="1" x14ac:dyDescent="0.2">
      <c r="A235" s="167">
        <v>188</v>
      </c>
      <c r="B235" s="125" t="s">
        <v>589</v>
      </c>
      <c r="C235" s="108" t="s">
        <v>309</v>
      </c>
      <c r="D235" s="108" t="s">
        <v>645</v>
      </c>
      <c r="E235" s="137" t="s">
        <v>305</v>
      </c>
      <c r="F235" s="137" t="s">
        <v>19</v>
      </c>
      <c r="G235" s="177">
        <v>150000</v>
      </c>
      <c r="H235" s="177">
        <v>0</v>
      </c>
      <c r="I235" s="177">
        <f t="shared" ref="I235:I236" si="167">SUM(G235:H235)</f>
        <v>150000</v>
      </c>
      <c r="J235" s="170">
        <f>IF(G235&gt;=Datos!$D$14,(Datos!$D$14*Datos!$C$14),IF(G235&lt;=Datos!$D$14,(G235*Datos!$C$14)))</f>
        <v>4305</v>
      </c>
      <c r="K235" s="176">
        <v>23866.62</v>
      </c>
      <c r="L235" s="170">
        <f>IF(G235&gt;=Datos!$D$15,(Datos!$D$15*Datos!$C$15),IF(G235&lt;=Datos!$D$15,(G235*Datos!$C$15)))</f>
        <v>4560</v>
      </c>
      <c r="M235" s="177">
        <v>25</v>
      </c>
      <c r="N235" s="177">
        <f t="shared" ref="N235" si="168">SUM(J235:M235)</f>
        <v>32756.62</v>
      </c>
      <c r="O235" s="213">
        <f t="shared" ref="O235" si="169">+G235-N235</f>
        <v>117243.38</v>
      </c>
    </row>
    <row r="236" spans="1:15" s="7" customFormat="1" ht="36.75" customHeight="1" x14ac:dyDescent="0.2">
      <c r="A236" s="167">
        <v>189</v>
      </c>
      <c r="B236" s="108" t="s">
        <v>36</v>
      </c>
      <c r="C236" s="108" t="s">
        <v>309</v>
      </c>
      <c r="D236" s="108" t="s">
        <v>245</v>
      </c>
      <c r="E236" s="137" t="s">
        <v>305</v>
      </c>
      <c r="F236" s="137" t="s">
        <v>19</v>
      </c>
      <c r="G236" s="177">
        <v>65000</v>
      </c>
      <c r="H236" s="177">
        <v>0</v>
      </c>
      <c r="I236" s="177">
        <f t="shared" si="167"/>
        <v>65000</v>
      </c>
      <c r="J236" s="170">
        <f>IF(G236&gt;=Datos!$D$14,(Datos!$D$14*Datos!$C$14),IF(G236&lt;=Datos!$D$14,(G236*Datos!$C$14)))</f>
        <v>1865.5</v>
      </c>
      <c r="K236" s="176">
        <v>4084.48</v>
      </c>
      <c r="L236" s="170">
        <f>IF(G236&gt;=Datos!$D$15,(Datos!$D$15*Datos!$C$15),IF(G236&lt;=Datos!$D$15,(G236*Datos!$C$15)))</f>
        <v>1976</v>
      </c>
      <c r="M236" s="177">
        <v>1740.46</v>
      </c>
      <c r="N236" s="177">
        <f t="shared" ref="N236" si="170">SUM(J236:M236)</f>
        <v>9666.4399999999987</v>
      </c>
      <c r="O236" s="213">
        <f t="shared" ref="O236" si="171">+G236-N236</f>
        <v>55333.56</v>
      </c>
    </row>
    <row r="237" spans="1:15" s="86" customFormat="1" ht="36.75" customHeight="1" x14ac:dyDescent="0.2">
      <c r="A237" s="271" t="s">
        <v>490</v>
      </c>
      <c r="B237" s="272"/>
      <c r="C237" s="117">
        <v>2</v>
      </c>
      <c r="D237" s="117"/>
      <c r="E237" s="212"/>
      <c r="F237" s="134"/>
      <c r="G237" s="121">
        <f>SUM(G235:G236)</f>
        <v>215000</v>
      </c>
      <c r="H237" s="121">
        <f t="shared" ref="H237:O237" si="172">SUM(H235:H236)</f>
        <v>0</v>
      </c>
      <c r="I237" s="121">
        <f t="shared" si="172"/>
        <v>215000</v>
      </c>
      <c r="J237" s="121">
        <f t="shared" si="172"/>
        <v>6170.5</v>
      </c>
      <c r="K237" s="188">
        <f t="shared" si="172"/>
        <v>27951.1</v>
      </c>
      <c r="L237" s="121">
        <f t="shared" si="172"/>
        <v>6536</v>
      </c>
      <c r="M237" s="121">
        <f t="shared" si="172"/>
        <v>1765.46</v>
      </c>
      <c r="N237" s="121">
        <f t="shared" si="172"/>
        <v>42423.06</v>
      </c>
      <c r="O237" s="121">
        <f t="shared" si="172"/>
        <v>172576.94</v>
      </c>
    </row>
    <row r="238" spans="1:15" s="7" customFormat="1" ht="36.75" customHeight="1" x14ac:dyDescent="0.2">
      <c r="A238" s="271" t="s">
        <v>496</v>
      </c>
      <c r="B238" s="272"/>
      <c r="C238" s="272"/>
      <c r="D238" s="272"/>
      <c r="E238" s="272"/>
      <c r="F238" s="272"/>
      <c r="G238" s="272"/>
      <c r="H238" s="272"/>
      <c r="I238" s="272"/>
      <c r="J238" s="272"/>
      <c r="K238" s="272"/>
      <c r="L238" s="272"/>
      <c r="M238" s="272"/>
      <c r="N238" s="272"/>
      <c r="O238" s="216"/>
    </row>
    <row r="239" spans="1:15" s="7" customFormat="1" ht="36.75" customHeight="1" x14ac:dyDescent="0.2">
      <c r="A239" s="167">
        <v>190</v>
      </c>
      <c r="B239" s="108" t="s">
        <v>193</v>
      </c>
      <c r="C239" s="108" t="s">
        <v>309</v>
      </c>
      <c r="D239" s="108" t="s">
        <v>342</v>
      </c>
      <c r="E239" s="137" t="s">
        <v>305</v>
      </c>
      <c r="F239" s="137" t="s">
        <v>19</v>
      </c>
      <c r="G239" s="177">
        <v>35000</v>
      </c>
      <c r="H239" s="177">
        <v>0</v>
      </c>
      <c r="I239" s="177">
        <f t="shared" ref="I239:I244" si="173">SUM(G239:H239)</f>
        <v>35000</v>
      </c>
      <c r="J239" s="170">
        <f>IF(G239&gt;=Datos!$D$14,(Datos!$D$14*Datos!$C$14),IF(G239&lt;=Datos!$D$14,(G239*Datos!$C$14)))</f>
        <v>1004.5</v>
      </c>
      <c r="K239" s="176" t="str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0</v>
      </c>
      <c r="L239" s="170">
        <f>IF(G239&gt;=Datos!$D$15,(Datos!$D$15*Datos!$C$15),IF(G239&lt;=Datos!$D$15,(G239*Datos!$C$15)))</f>
        <v>1064</v>
      </c>
      <c r="M239" s="177">
        <v>1025</v>
      </c>
      <c r="N239" s="131">
        <f t="shared" ref="N239" si="174">SUM(J239:M239)</f>
        <v>3093.5</v>
      </c>
      <c r="O239" s="213">
        <f t="shared" ref="O239" si="175">+G239-N239</f>
        <v>31906.5</v>
      </c>
    </row>
    <row r="240" spans="1:15" s="7" customFormat="1" ht="36.75" customHeight="1" x14ac:dyDescent="0.2">
      <c r="A240" s="167">
        <v>191</v>
      </c>
      <c r="B240" s="108" t="s">
        <v>192</v>
      </c>
      <c r="C240" s="108" t="s">
        <v>309</v>
      </c>
      <c r="D240" s="108" t="s">
        <v>646</v>
      </c>
      <c r="E240" s="137" t="s">
        <v>305</v>
      </c>
      <c r="F240" s="137" t="s">
        <v>19</v>
      </c>
      <c r="G240" s="177">
        <v>50000</v>
      </c>
      <c r="H240" s="177">
        <v>0</v>
      </c>
      <c r="I240" s="177">
        <f t="shared" si="173"/>
        <v>50000</v>
      </c>
      <c r="J240" s="170">
        <f>IF(G240&gt;=Datos!$D$14,(Datos!$D$14*Datos!$C$14),IF(G240&lt;=Datos!$D$14,(G240*Datos!$C$14)))</f>
        <v>1435</v>
      </c>
      <c r="K240" s="176">
        <v>1339.36</v>
      </c>
      <c r="L240" s="170">
        <f>IF(G240&gt;=Datos!$D$15,(Datos!$D$15*Datos!$C$15),IF(G240&lt;=Datos!$D$15,(G240*Datos!$C$15)))</f>
        <v>1520</v>
      </c>
      <c r="M240" s="177">
        <v>3455.92</v>
      </c>
      <c r="N240" s="131">
        <f t="shared" ref="N240:N242" si="176">SUM(J240:M240)</f>
        <v>7750.28</v>
      </c>
      <c r="O240" s="213">
        <f t="shared" ref="O240:O242" si="177">+G240-N240</f>
        <v>42249.72</v>
      </c>
    </row>
    <row r="241" spans="1:15" s="7" customFormat="1" ht="36.75" customHeight="1" x14ac:dyDescent="0.2">
      <c r="A241" s="167">
        <v>192</v>
      </c>
      <c r="B241" s="108" t="s">
        <v>151</v>
      </c>
      <c r="C241" s="108" t="s">
        <v>309</v>
      </c>
      <c r="D241" s="125" t="s">
        <v>647</v>
      </c>
      <c r="E241" s="137" t="s">
        <v>305</v>
      </c>
      <c r="F241" s="137" t="s">
        <v>19</v>
      </c>
      <c r="G241" s="177">
        <v>65000</v>
      </c>
      <c r="H241" s="177">
        <v>0</v>
      </c>
      <c r="I241" s="177">
        <f t="shared" si="173"/>
        <v>65000</v>
      </c>
      <c r="J241" s="170">
        <f>IF(G241&gt;=Datos!$D$14,(Datos!$D$14*Datos!$C$14),IF(G241&lt;=Datos!$D$14,(G241*Datos!$C$14)))</f>
        <v>1865.5</v>
      </c>
      <c r="K241" s="176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4427.5756666666657</v>
      </c>
      <c r="L241" s="170">
        <f>IF(G241&gt;=Datos!$D$15,(Datos!$D$15*Datos!$C$15),IF(G241&lt;=Datos!$D$15,(G241*Datos!$C$15)))</f>
        <v>1976</v>
      </c>
      <c r="M241" s="177">
        <v>25</v>
      </c>
      <c r="N241" s="131">
        <f t="shared" si="176"/>
        <v>8294.0756666666657</v>
      </c>
      <c r="O241" s="213">
        <f t="shared" si="177"/>
        <v>56705.924333333336</v>
      </c>
    </row>
    <row r="242" spans="1:15" s="7" customFormat="1" ht="36.75" customHeight="1" x14ac:dyDescent="0.2">
      <c r="A242" s="167">
        <v>193</v>
      </c>
      <c r="B242" s="186" t="s">
        <v>442</v>
      </c>
      <c r="C242" s="108" t="s">
        <v>309</v>
      </c>
      <c r="D242" s="186" t="s">
        <v>646</v>
      </c>
      <c r="E242" s="137" t="s">
        <v>305</v>
      </c>
      <c r="F242" s="137" t="s">
        <v>19</v>
      </c>
      <c r="G242" s="131">
        <v>48510</v>
      </c>
      <c r="H242" s="177">
        <v>0</v>
      </c>
      <c r="I242" s="177">
        <f t="shared" si="173"/>
        <v>48510</v>
      </c>
      <c r="J242" s="170">
        <f>IF(G242&gt;=Datos!$D$14,(Datos!$D$14*Datos!$C$14),IF(G242&lt;=Datos!$D$14,(G242*Datos!$C$14)))</f>
        <v>1392.2370000000001</v>
      </c>
      <c r="K242" s="176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1643.7073499999999</v>
      </c>
      <c r="L242" s="170">
        <f>IF(G242&gt;=Datos!$D$15,(Datos!$D$15*Datos!$C$15),IF(G242&lt;=Datos!$D$15,(G242*Datos!$C$15)))</f>
        <v>1474.704</v>
      </c>
      <c r="M242" s="177">
        <v>25</v>
      </c>
      <c r="N242" s="131">
        <f t="shared" si="176"/>
        <v>4535.6483499999995</v>
      </c>
      <c r="O242" s="213">
        <f t="shared" si="177"/>
        <v>43974.351649999997</v>
      </c>
    </row>
    <row r="243" spans="1:15" s="7" customFormat="1" ht="36.75" customHeight="1" x14ac:dyDescent="0.2">
      <c r="A243" s="167">
        <v>194</v>
      </c>
      <c r="B243" s="186" t="s">
        <v>444</v>
      </c>
      <c r="C243" s="108" t="s">
        <v>309</v>
      </c>
      <c r="D243" s="186" t="s">
        <v>394</v>
      </c>
      <c r="E243" s="137" t="s">
        <v>305</v>
      </c>
      <c r="F243" s="137" t="s">
        <v>19</v>
      </c>
      <c r="G243" s="131">
        <v>38000</v>
      </c>
      <c r="H243" s="177">
        <v>0</v>
      </c>
      <c r="I243" s="177">
        <f t="shared" si="173"/>
        <v>38000</v>
      </c>
      <c r="J243" s="170">
        <f>IF(G243&gt;=Datos!$D$14,(Datos!$D$14*Datos!$C$14),IF(G243&lt;=Datos!$D$14,(G243*Datos!$C$14)))</f>
        <v>1090.5999999999999</v>
      </c>
      <c r="K243" s="176">
        <f>IF((G243-J243-L243)&lt;=Datos!$G$7,"0",IF((G243-J243-L243)&lt;=Datos!$G$8,((G243-J243-L243)-Datos!$F$8)*Datos!$I$6,IF((G243-J243-L243)&lt;=Datos!$G$9,Datos!$I$8+((G243-J243-L243)-Datos!$F$9)*Datos!$J$6,IF((G243-J243-L243)&gt;=Datos!$F$10,(Datos!$I$8+Datos!$J$8)+((G243-J243-L243)-Datos!$F$10)*Datos!$K$6))))</f>
        <v>160.37850000000034</v>
      </c>
      <c r="L243" s="170">
        <f>IF(G243&gt;=Datos!$D$15,(Datos!$D$15*Datos!$C$15),IF(G243&lt;=Datos!$D$15,(G243*Datos!$C$15)))</f>
        <v>1155.2</v>
      </c>
      <c r="M243" s="177">
        <v>25</v>
      </c>
      <c r="N243" s="131">
        <f t="shared" ref="N243" si="178">SUM(J243:M243)</f>
        <v>2431.1785</v>
      </c>
      <c r="O243" s="213">
        <f t="shared" ref="O243" si="179">+G243-N243</f>
        <v>35568.821499999998</v>
      </c>
    </row>
    <row r="244" spans="1:15" s="7" customFormat="1" ht="36.75" customHeight="1" x14ac:dyDescent="0.2">
      <c r="A244" s="167">
        <v>195</v>
      </c>
      <c r="B244" s="186" t="s">
        <v>179</v>
      </c>
      <c r="C244" s="108" t="s">
        <v>309</v>
      </c>
      <c r="D244" s="186" t="s">
        <v>646</v>
      </c>
      <c r="E244" s="137" t="s">
        <v>305</v>
      </c>
      <c r="F244" s="137" t="s">
        <v>19</v>
      </c>
      <c r="G244" s="131">
        <v>42446</v>
      </c>
      <c r="H244" s="177">
        <v>0</v>
      </c>
      <c r="I244" s="177">
        <f t="shared" si="173"/>
        <v>42446</v>
      </c>
      <c r="J244" s="170">
        <f>IF(G244&gt;=Datos!$D$14,(Datos!$D$14*Datos!$C$14),IF(G244&lt;=Datos!$D$14,(G244*Datos!$C$14)))</f>
        <v>1218.2002</v>
      </c>
      <c r="K244" s="176">
        <v>530.54999999999995</v>
      </c>
      <c r="L244" s="170">
        <f>IF(G244&gt;=Datos!$D$15,(Datos!$D$15*Datos!$C$15),IF(G244&lt;=Datos!$D$15,(G244*Datos!$C$15)))</f>
        <v>1290.3584000000001</v>
      </c>
      <c r="M244" s="177">
        <v>1740.46</v>
      </c>
      <c r="N244" s="131">
        <f t="shared" ref="N244" si="180">SUM(J244:M244)</f>
        <v>4779.5686000000005</v>
      </c>
      <c r="O244" s="213">
        <f t="shared" ref="O244" si="181">+G244-N244</f>
        <v>37666.431400000001</v>
      </c>
    </row>
    <row r="245" spans="1:15" s="86" customFormat="1" ht="36.75" customHeight="1" x14ac:dyDescent="0.2">
      <c r="A245" s="271" t="s">
        <v>490</v>
      </c>
      <c r="B245" s="272"/>
      <c r="C245" s="117">
        <v>6</v>
      </c>
      <c r="D245" s="117"/>
      <c r="E245" s="212"/>
      <c r="F245" s="134"/>
      <c r="G245" s="121">
        <f t="shared" ref="G245:O245" si="182">SUM(G239:G244)</f>
        <v>278956</v>
      </c>
      <c r="H245" s="121">
        <f t="shared" si="182"/>
        <v>0</v>
      </c>
      <c r="I245" s="121">
        <f t="shared" si="182"/>
        <v>278956</v>
      </c>
      <c r="J245" s="121">
        <f t="shared" si="182"/>
        <v>8006.0371999999998</v>
      </c>
      <c r="K245" s="188">
        <f t="shared" si="182"/>
        <v>8101.571516666666</v>
      </c>
      <c r="L245" s="121">
        <f t="shared" si="182"/>
        <v>8480.2623999999996</v>
      </c>
      <c r="M245" s="121">
        <f t="shared" si="182"/>
        <v>6296.38</v>
      </c>
      <c r="N245" s="121">
        <f t="shared" si="182"/>
        <v>30884.251116666659</v>
      </c>
      <c r="O245" s="121">
        <f t="shared" si="182"/>
        <v>248071.74888333332</v>
      </c>
    </row>
    <row r="246" spans="1:15" s="7" customFormat="1" ht="36.75" customHeight="1" x14ac:dyDescent="0.2">
      <c r="A246" s="271" t="s">
        <v>649</v>
      </c>
      <c r="B246" s="272"/>
      <c r="C246" s="272"/>
      <c r="D246" s="272"/>
      <c r="E246" s="272"/>
      <c r="F246" s="272"/>
      <c r="G246" s="272"/>
      <c r="H246" s="272"/>
      <c r="I246" s="272"/>
      <c r="J246" s="272"/>
      <c r="K246" s="272"/>
      <c r="L246" s="272"/>
      <c r="M246" s="272"/>
      <c r="N246" s="272"/>
      <c r="O246" s="216"/>
    </row>
    <row r="247" spans="1:15" s="7" customFormat="1" ht="36.75" customHeight="1" x14ac:dyDescent="0.2">
      <c r="A247" s="167">
        <v>196</v>
      </c>
      <c r="B247" s="108" t="s">
        <v>376</v>
      </c>
      <c r="C247" s="108" t="s">
        <v>311</v>
      </c>
      <c r="D247" s="108" t="s">
        <v>645</v>
      </c>
      <c r="E247" s="137" t="s">
        <v>305</v>
      </c>
      <c r="F247" s="137" t="s">
        <v>306</v>
      </c>
      <c r="G247" s="177">
        <v>170000</v>
      </c>
      <c r="H247" s="177">
        <v>0</v>
      </c>
      <c r="I247" s="177">
        <f t="shared" ref="I247:I248" si="183">SUM(G247:H247)</f>
        <v>170000</v>
      </c>
      <c r="J247" s="170">
        <f>IF(G247&gt;=Datos!$D$14,(Datos!$D$14*Datos!$C$14),IF(G247&lt;=Datos!$D$14,(G247*Datos!$C$14)))</f>
        <v>4879</v>
      </c>
      <c r="K247" s="176">
        <v>28571.119999999999</v>
      </c>
      <c r="L247" s="170">
        <v>5168</v>
      </c>
      <c r="M247" s="177">
        <v>5025</v>
      </c>
      <c r="N247" s="177">
        <f t="shared" ref="N247" si="184">SUM(J247:M247)</f>
        <v>43643.119999999995</v>
      </c>
      <c r="O247" s="213">
        <f t="shared" ref="O247:O269" si="185">+G247-N247</f>
        <v>126356.88</v>
      </c>
    </row>
    <row r="248" spans="1:15" s="7" customFormat="1" ht="36.75" customHeight="1" x14ac:dyDescent="0.2">
      <c r="A248" s="167">
        <v>197</v>
      </c>
      <c r="B248" s="108" t="s">
        <v>650</v>
      </c>
      <c r="C248" s="108" t="s">
        <v>311</v>
      </c>
      <c r="D248" s="108" t="s">
        <v>248</v>
      </c>
      <c r="E248" s="137" t="s">
        <v>305</v>
      </c>
      <c r="F248" s="137" t="s">
        <v>19</v>
      </c>
      <c r="G248" s="177">
        <v>20000</v>
      </c>
      <c r="H248" s="177">
        <v>0</v>
      </c>
      <c r="I248" s="177">
        <f t="shared" si="183"/>
        <v>20000</v>
      </c>
      <c r="J248" s="170">
        <f>IF(G248&gt;=Datos!$D$14,(Datos!$D$14*Datos!$C$14),IF(G248&lt;=Datos!$D$14,(G248*Datos!$C$14)))</f>
        <v>574</v>
      </c>
      <c r="K248" s="176" t="str">
        <f>IF((G248-J248-L248)&lt;=Datos!$G$7,"0",IF((G248-J248-L248)&lt;=Datos!$G$8,((G248-J248-L248)-Datos!$F$8)*Datos!$I$6,IF((G248-J248-L248)&lt;=Datos!$G$9,Datos!$I$8+((G248-J248-L248)-Datos!$F$9)*Datos!$J$6,IF((G248-J248-L248)&gt;=Datos!$F$10,(Datos!$I$8+Datos!$J$8)+((G248-J248-L248)-Datos!$F$10)*Datos!$K$6))))</f>
        <v>0</v>
      </c>
      <c r="L248" s="170">
        <f>IF(G248&gt;=Datos!$D$15,(Datos!$D$15*Datos!$C$15),IF(G248&lt;=Datos!$D$15,(G248*Datos!$C$15)))</f>
        <v>608</v>
      </c>
      <c r="M248" s="177">
        <v>25</v>
      </c>
      <c r="N248" s="177">
        <f t="shared" ref="N248" si="186">SUM(J248:M248)</f>
        <v>1207</v>
      </c>
      <c r="O248" s="213">
        <f t="shared" ref="O248" si="187">+G248-N248</f>
        <v>18793</v>
      </c>
    </row>
    <row r="249" spans="1:15" s="86" customFormat="1" ht="36.75" customHeight="1" x14ac:dyDescent="0.2">
      <c r="A249" s="271" t="s">
        <v>490</v>
      </c>
      <c r="B249" s="272"/>
      <c r="C249" s="117">
        <v>2</v>
      </c>
      <c r="D249" s="117"/>
      <c r="E249" s="212"/>
      <c r="F249" s="134"/>
      <c r="G249" s="121">
        <f>SUM(G247:G248)</f>
        <v>190000</v>
      </c>
      <c r="H249" s="121">
        <f t="shared" ref="H249:O249" si="188">SUM(H247:H248)</f>
        <v>0</v>
      </c>
      <c r="I249" s="121">
        <f t="shared" si="188"/>
        <v>190000</v>
      </c>
      <c r="J249" s="121">
        <f t="shared" si="188"/>
        <v>5453</v>
      </c>
      <c r="K249" s="188">
        <f t="shared" si="188"/>
        <v>28571.119999999999</v>
      </c>
      <c r="L249" s="121">
        <f t="shared" si="188"/>
        <v>5776</v>
      </c>
      <c r="M249" s="121">
        <f t="shared" si="188"/>
        <v>5050</v>
      </c>
      <c r="N249" s="121">
        <f t="shared" si="188"/>
        <v>44850.119999999995</v>
      </c>
      <c r="O249" s="121">
        <f t="shared" si="188"/>
        <v>145149.88</v>
      </c>
    </row>
    <row r="250" spans="1:15" s="7" customFormat="1" ht="36.75" customHeight="1" x14ac:dyDescent="0.2">
      <c r="A250" s="271" t="s">
        <v>497</v>
      </c>
      <c r="B250" s="272"/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3"/>
    </row>
    <row r="251" spans="1:15" s="7" customFormat="1" ht="36.75" customHeight="1" x14ac:dyDescent="0.2">
      <c r="A251" s="167">
        <v>198</v>
      </c>
      <c r="B251" s="159" t="s">
        <v>467</v>
      </c>
      <c r="C251" s="108" t="s">
        <v>311</v>
      </c>
      <c r="D251" s="130" t="s">
        <v>394</v>
      </c>
      <c r="E251" s="137" t="s">
        <v>305</v>
      </c>
      <c r="F251" s="137" t="s">
        <v>19</v>
      </c>
      <c r="G251" s="131">
        <v>38000</v>
      </c>
      <c r="H251" s="177">
        <v>0</v>
      </c>
      <c r="I251" s="131">
        <f t="shared" ref="I251:I254" si="189">SUM(G251:H251)</f>
        <v>38000</v>
      </c>
      <c r="J251" s="170">
        <v>1090.5999999999999</v>
      </c>
      <c r="K251" s="176">
        <v>160.38</v>
      </c>
      <c r="L251" s="170">
        <v>1155.2</v>
      </c>
      <c r="M251" s="177">
        <v>25</v>
      </c>
      <c r="N251" s="177">
        <f t="shared" ref="N251:N252" si="190">+J251+K251+L251+M251</f>
        <v>2431.1800000000003</v>
      </c>
      <c r="O251" s="213">
        <f t="shared" si="185"/>
        <v>35568.82</v>
      </c>
    </row>
    <row r="252" spans="1:15" ht="36.75" customHeight="1" x14ac:dyDescent="0.2">
      <c r="A252" s="167">
        <v>199</v>
      </c>
      <c r="B252" s="172" t="s">
        <v>103</v>
      </c>
      <c r="C252" s="172" t="s">
        <v>311</v>
      </c>
      <c r="D252" s="172" t="s">
        <v>243</v>
      </c>
      <c r="E252" s="173" t="s">
        <v>305</v>
      </c>
      <c r="F252" s="173" t="s">
        <v>19</v>
      </c>
      <c r="G252" s="174">
        <v>70000</v>
      </c>
      <c r="H252" s="174">
        <v>0</v>
      </c>
      <c r="I252" s="131">
        <f t="shared" si="189"/>
        <v>70000</v>
      </c>
      <c r="J252" s="175">
        <f>IF(G252&gt;=Datos!$D$14,(Datos!$D$14*Datos!$C$14),IF(G252&lt;=Datos!$D$14,(G252*Datos!$C$14)))</f>
        <v>2009</v>
      </c>
      <c r="K252" s="176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5368.4756666666663</v>
      </c>
      <c r="L252" s="175">
        <f>IF(G252&gt;=Datos!$D$15,(Datos!$D$15*Datos!$C$15),IF(G252&lt;=Datos!$D$15,(G252*Datos!$C$15)))</f>
        <v>2128</v>
      </c>
      <c r="M252" s="174">
        <v>5092.71</v>
      </c>
      <c r="N252" s="177">
        <f t="shared" si="190"/>
        <v>14598.185666666664</v>
      </c>
      <c r="O252" s="213">
        <f t="shared" si="185"/>
        <v>55401.814333333336</v>
      </c>
    </row>
    <row r="253" spans="1:15" ht="36.75" customHeight="1" x14ac:dyDescent="0.2">
      <c r="A253" s="167">
        <v>200</v>
      </c>
      <c r="B253" s="172" t="s">
        <v>213</v>
      </c>
      <c r="C253" s="172" t="s">
        <v>311</v>
      </c>
      <c r="D253" s="172" t="s">
        <v>240</v>
      </c>
      <c r="E253" s="173" t="s">
        <v>305</v>
      </c>
      <c r="F253" s="173" t="s">
        <v>19</v>
      </c>
      <c r="G253" s="174">
        <v>37400</v>
      </c>
      <c r="H253" s="174">
        <v>0</v>
      </c>
      <c r="I253" s="131">
        <f t="shared" si="189"/>
        <v>37400</v>
      </c>
      <c r="J253" s="175">
        <f>IF(G253&gt;=Datos!$D$14,(Datos!$D$14*Datos!$C$14),IF(G253&lt;=Datos!$D$14,(G253*Datos!$C$14)))</f>
        <v>1073.3799999999999</v>
      </c>
      <c r="K253" s="176">
        <f>IF((G253-J253-L253)&lt;=Datos!$G$7,"0",IF((G253-J253-L253)&lt;=Datos!$G$8,((G253-J253-L253)-Datos!$F$8)*Datos!$I$6,IF((G253-J253-L253)&lt;=Datos!$G$9,Datos!$I$8+((G253-J253-L253)-Datos!$F$9)*Datos!$J$6,IF((G253-J253-L253)&gt;=Datos!$F$10,(Datos!$I$8+Datos!$J$8)+((G253-J253-L253)-Datos!$F$10)*Datos!$K$6))))</f>
        <v>75.697500000000218</v>
      </c>
      <c r="L253" s="175">
        <f>IF(G253&gt;=Datos!$D$15,(Datos!$D$15*Datos!$C$15),IF(G253&lt;=Datos!$D$15,(G253*Datos!$C$15)))</f>
        <v>1136.96</v>
      </c>
      <c r="M253" s="174">
        <v>25</v>
      </c>
      <c r="N253" s="177">
        <f t="shared" ref="N253" si="191">+J253+K253+L253+M253</f>
        <v>2311.0375000000004</v>
      </c>
      <c r="O253" s="213">
        <f t="shared" ref="O253" si="192">+G253-N253</f>
        <v>35088.962500000001</v>
      </c>
    </row>
    <row r="254" spans="1:15" s="7" customFormat="1" ht="36.75" customHeight="1" x14ac:dyDescent="0.2">
      <c r="A254" s="167">
        <v>201</v>
      </c>
      <c r="B254" s="159" t="s">
        <v>466</v>
      </c>
      <c r="C254" s="108" t="s">
        <v>311</v>
      </c>
      <c r="D254" s="130" t="s">
        <v>394</v>
      </c>
      <c r="E254" s="137" t="s">
        <v>305</v>
      </c>
      <c r="F254" s="137" t="s">
        <v>19</v>
      </c>
      <c r="G254" s="177">
        <v>38000</v>
      </c>
      <c r="H254" s="177">
        <v>0</v>
      </c>
      <c r="I254" s="131">
        <f t="shared" si="189"/>
        <v>38000</v>
      </c>
      <c r="J254" s="170">
        <v>1090.5999999999999</v>
      </c>
      <c r="K254" s="176">
        <v>160.38</v>
      </c>
      <c r="L254" s="170">
        <v>1155.2</v>
      </c>
      <c r="M254" s="177">
        <v>25</v>
      </c>
      <c r="N254" s="177">
        <f>+J254+K254+L254+M254</f>
        <v>2431.1800000000003</v>
      </c>
      <c r="O254" s="213">
        <f t="shared" ref="O254" si="193">+G254-N254</f>
        <v>35568.82</v>
      </c>
    </row>
    <row r="255" spans="1:15" s="86" customFormat="1" ht="36.75" customHeight="1" x14ac:dyDescent="0.2">
      <c r="A255" s="271" t="s">
        <v>490</v>
      </c>
      <c r="B255" s="272"/>
      <c r="C255" s="117">
        <v>4</v>
      </c>
      <c r="D255" s="117"/>
      <c r="E255" s="212"/>
      <c r="F255" s="134"/>
      <c r="G255" s="121">
        <f t="shared" ref="G255:O255" si="194">SUM(G251:G254)</f>
        <v>183400</v>
      </c>
      <c r="H255" s="121">
        <f t="shared" si="194"/>
        <v>0</v>
      </c>
      <c r="I255" s="121">
        <f t="shared" si="194"/>
        <v>183400</v>
      </c>
      <c r="J255" s="121">
        <f t="shared" si="194"/>
        <v>5263.58</v>
      </c>
      <c r="K255" s="188">
        <f t="shared" si="194"/>
        <v>5764.9331666666667</v>
      </c>
      <c r="L255" s="121">
        <f t="shared" si="194"/>
        <v>5575.36</v>
      </c>
      <c r="M255" s="121">
        <f t="shared" si="194"/>
        <v>5167.71</v>
      </c>
      <c r="N255" s="121">
        <f t="shared" si="194"/>
        <v>21771.583166666664</v>
      </c>
      <c r="O255" s="121">
        <f t="shared" si="194"/>
        <v>161628.41683333335</v>
      </c>
    </row>
    <row r="256" spans="1:15" s="7" customFormat="1" ht="36.75" customHeight="1" x14ac:dyDescent="0.2">
      <c r="A256" s="271" t="s">
        <v>651</v>
      </c>
      <c r="B256" s="272"/>
      <c r="C256" s="272"/>
      <c r="D256" s="272"/>
      <c r="E256" s="272"/>
      <c r="F256" s="272"/>
      <c r="G256" s="272"/>
      <c r="H256" s="272"/>
      <c r="I256" s="272"/>
      <c r="J256" s="272"/>
      <c r="K256" s="272"/>
      <c r="L256" s="272"/>
      <c r="M256" s="272"/>
      <c r="N256" s="272"/>
      <c r="O256" s="273"/>
    </row>
    <row r="257" spans="1:16" s="7" customFormat="1" ht="36.75" customHeight="1" x14ac:dyDescent="0.2">
      <c r="A257" s="167">
        <v>202</v>
      </c>
      <c r="B257" s="186" t="s">
        <v>88</v>
      </c>
      <c r="C257" s="108" t="s">
        <v>310</v>
      </c>
      <c r="D257" s="186" t="s">
        <v>652</v>
      </c>
      <c r="E257" s="137" t="s">
        <v>305</v>
      </c>
      <c r="F257" s="137" t="s">
        <v>306</v>
      </c>
      <c r="G257" s="131">
        <v>170000</v>
      </c>
      <c r="H257" s="177">
        <v>0</v>
      </c>
      <c r="I257" s="131">
        <f t="shared" ref="I257:I259" si="195">SUM(G257:H257)</f>
        <v>170000</v>
      </c>
      <c r="J257" s="170">
        <f>IF(G257&gt;=Datos!$D$14,(Datos!$D$14*Datos!$C$14),IF(G257&lt;=Datos!$D$14,(G257*Datos!$C$14)))</f>
        <v>4879</v>
      </c>
      <c r="K257" s="176">
        <v>28142.25</v>
      </c>
      <c r="L257" s="170">
        <v>5168</v>
      </c>
      <c r="M257" s="177">
        <v>1740.46</v>
      </c>
      <c r="N257" s="177">
        <f t="shared" ref="N257" si="196">SUM(J257:M257)</f>
        <v>39929.71</v>
      </c>
      <c r="O257" s="213">
        <f t="shared" ref="O257" si="197">+G257-N257</f>
        <v>130070.29000000001</v>
      </c>
      <c r="P257" s="17"/>
    </row>
    <row r="258" spans="1:16" s="7" customFormat="1" ht="36.75" customHeight="1" x14ac:dyDescent="0.2">
      <c r="A258" s="167">
        <v>203</v>
      </c>
      <c r="B258" s="186" t="s">
        <v>234</v>
      </c>
      <c r="C258" s="108" t="s">
        <v>310</v>
      </c>
      <c r="D258" s="186" t="s">
        <v>254</v>
      </c>
      <c r="E258" s="137" t="s">
        <v>305</v>
      </c>
      <c r="F258" s="137" t="s">
        <v>19</v>
      </c>
      <c r="G258" s="131">
        <v>35000</v>
      </c>
      <c r="H258" s="177">
        <v>0</v>
      </c>
      <c r="I258" s="131">
        <f t="shared" si="195"/>
        <v>35000</v>
      </c>
      <c r="J258" s="170">
        <f>IF(G258&gt;=Datos!$D$14,(Datos!$D$14*Datos!$C$14),IF(G258&lt;=Datos!$D$14,(G258*Datos!$C$14)))</f>
        <v>1004.5</v>
      </c>
      <c r="K258" s="176" t="str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0</v>
      </c>
      <c r="L258" s="170">
        <f>IF(G258&gt;=Datos!$D$15,(Datos!$D$15*Datos!$C$15),IF(G258&lt;=Datos!$D$15,(G258*Datos!$C$15)))</f>
        <v>1064</v>
      </c>
      <c r="M258" s="177">
        <v>25</v>
      </c>
      <c r="N258" s="177">
        <f t="shared" ref="N258" si="198">SUM(J258:M258)</f>
        <v>2093.5</v>
      </c>
      <c r="O258" s="213">
        <f t="shared" si="185"/>
        <v>32906.5</v>
      </c>
      <c r="P258" s="17"/>
    </row>
    <row r="259" spans="1:16" s="7" customFormat="1" ht="36.75" customHeight="1" x14ac:dyDescent="0.2">
      <c r="A259" s="167">
        <v>204</v>
      </c>
      <c r="B259" s="108" t="s">
        <v>653</v>
      </c>
      <c r="C259" s="108" t="s">
        <v>310</v>
      </c>
      <c r="D259" s="108" t="s">
        <v>546</v>
      </c>
      <c r="E259" s="137" t="s">
        <v>305</v>
      </c>
      <c r="F259" s="137" t="s">
        <v>19</v>
      </c>
      <c r="G259" s="177">
        <v>100000</v>
      </c>
      <c r="H259" s="177">
        <v>0</v>
      </c>
      <c r="I259" s="131">
        <f t="shared" si="195"/>
        <v>100000</v>
      </c>
      <c r="J259" s="170">
        <f>IF(G259&gt;=Datos!$D$14,(Datos!$D$14*Datos!$C$14),IF(G259&lt;=Datos!$D$14,(G259*Datos!$C$14)))</f>
        <v>2870</v>
      </c>
      <c r="K259" s="176">
        <f>IF((G259-J259-L259)&lt;=Datos!$G$7,"0",IF((G259-J259-L259)&lt;=Datos!$G$8,((G259-J259-L259)-Datos!$F$8)*Datos!$I$6,IF((G259-J259-L259)&lt;=Datos!$G$9,Datos!$I$8+((G259-J259-L259)-Datos!$F$9)*Datos!$J$6,IF((G259-J259-L259)&gt;=Datos!$F$10,(Datos!$I$8+Datos!$J$8)+((G259-J259-L259)-Datos!$F$10)*Datos!$K$6))))</f>
        <v>12105.360666666667</v>
      </c>
      <c r="L259" s="170">
        <f>IF(G259&gt;=Datos!$D$15,(Datos!$D$15*Datos!$C$15),IF(G259&lt;=Datos!$D$15,(G259*Datos!$C$15)))</f>
        <v>3040</v>
      </c>
      <c r="M259" s="177">
        <v>25</v>
      </c>
      <c r="N259" s="177">
        <f t="shared" ref="N259" si="199">SUM(J259:M259)</f>
        <v>18040.360666666667</v>
      </c>
      <c r="O259" s="213">
        <f t="shared" ref="O259" si="200">+G259-N259</f>
        <v>81959.639333333325</v>
      </c>
    </row>
    <row r="260" spans="1:16" s="86" customFormat="1" ht="36.75" customHeight="1" x14ac:dyDescent="0.2">
      <c r="A260" s="271" t="s">
        <v>490</v>
      </c>
      <c r="B260" s="272"/>
      <c r="C260" s="117">
        <v>3</v>
      </c>
      <c r="D260" s="117"/>
      <c r="E260" s="212"/>
      <c r="F260" s="134"/>
      <c r="G260" s="121">
        <f>SUM(G257:G259)</f>
        <v>305000</v>
      </c>
      <c r="H260" s="121">
        <f t="shared" ref="H260:N260" si="201">SUM(H257:H259)</f>
        <v>0</v>
      </c>
      <c r="I260" s="121">
        <f t="shared" si="201"/>
        <v>305000</v>
      </c>
      <c r="J260" s="121">
        <f t="shared" si="201"/>
        <v>8753.5</v>
      </c>
      <c r="K260" s="188">
        <f t="shared" si="201"/>
        <v>40247.610666666667</v>
      </c>
      <c r="L260" s="121">
        <f t="shared" si="201"/>
        <v>9272</v>
      </c>
      <c r="M260" s="121">
        <f t="shared" si="201"/>
        <v>1790.46</v>
      </c>
      <c r="N260" s="121">
        <f t="shared" si="201"/>
        <v>60063.570666666667</v>
      </c>
      <c r="O260" s="121">
        <f>SUM(O257:O259)</f>
        <v>244936.42933333333</v>
      </c>
    </row>
    <row r="261" spans="1:16" s="7" customFormat="1" ht="36.75" customHeight="1" x14ac:dyDescent="0.2">
      <c r="A261" s="271" t="s">
        <v>499</v>
      </c>
      <c r="B261" s="272"/>
      <c r="C261" s="272"/>
      <c r="D261" s="272"/>
      <c r="E261" s="272"/>
      <c r="F261" s="272"/>
      <c r="G261" s="272"/>
      <c r="H261" s="272"/>
      <c r="I261" s="272"/>
      <c r="J261" s="272"/>
      <c r="K261" s="272"/>
      <c r="L261" s="272"/>
      <c r="M261" s="272"/>
      <c r="N261" s="272"/>
      <c r="O261" s="273"/>
    </row>
    <row r="262" spans="1:16" s="7" customFormat="1" ht="36.75" customHeight="1" x14ac:dyDescent="0.2">
      <c r="A262" s="167">
        <v>205</v>
      </c>
      <c r="B262" s="108" t="s">
        <v>544</v>
      </c>
      <c r="C262" s="108" t="s">
        <v>310</v>
      </c>
      <c r="D262" s="108" t="s">
        <v>335</v>
      </c>
      <c r="E262" s="137" t="s">
        <v>305</v>
      </c>
      <c r="F262" s="137" t="s">
        <v>19</v>
      </c>
      <c r="G262" s="177">
        <v>26000</v>
      </c>
      <c r="H262" s="177">
        <v>0</v>
      </c>
      <c r="I262" s="177">
        <f t="shared" ref="I262:I264" si="202">SUM(G262:H262)</f>
        <v>26000</v>
      </c>
      <c r="J262" s="170">
        <f>IF(G262&gt;=Datos!$D$14,(Datos!$D$14*Datos!$C$14),IF(G262&lt;=Datos!$D$14,(G262*Datos!$C$14)))</f>
        <v>746.2</v>
      </c>
      <c r="K262" s="176" t="str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0</v>
      </c>
      <c r="L262" s="170">
        <f>IF(G262&gt;=Datos!$D$15,(Datos!$D$15*Datos!$C$15),IF(G262&lt;=Datos!$D$15,(G262*Datos!$C$15)))</f>
        <v>790.4</v>
      </c>
      <c r="M262" s="177">
        <v>25</v>
      </c>
      <c r="N262" s="177">
        <f t="shared" ref="N262:N263" si="203">SUM(J262:M262)</f>
        <v>1561.6</v>
      </c>
      <c r="O262" s="213">
        <f t="shared" ref="O262:O263" si="204">+G262-N262</f>
        <v>24438.400000000001</v>
      </c>
    </row>
    <row r="263" spans="1:16" s="7" customFormat="1" ht="36.75" customHeight="1" x14ac:dyDescent="0.2">
      <c r="A263" s="167">
        <v>206</v>
      </c>
      <c r="B263" s="108" t="s">
        <v>120</v>
      </c>
      <c r="C263" s="108" t="s">
        <v>310</v>
      </c>
      <c r="D263" s="108" t="s">
        <v>646</v>
      </c>
      <c r="E263" s="137" t="s">
        <v>305</v>
      </c>
      <c r="F263" s="137" t="s">
        <v>306</v>
      </c>
      <c r="G263" s="177">
        <v>50000</v>
      </c>
      <c r="H263" s="177">
        <v>0</v>
      </c>
      <c r="I263" s="177">
        <f t="shared" si="202"/>
        <v>50000</v>
      </c>
      <c r="J263" s="170">
        <f>IF(G263&gt;=Datos!$D$14,(Datos!$D$14*Datos!$C$14),IF(G263&lt;=Datos!$D$14,(G263*Datos!$C$14)))</f>
        <v>1435</v>
      </c>
      <c r="K263" s="176">
        <v>1596.68</v>
      </c>
      <c r="L263" s="170">
        <f>IF(G263&gt;=Datos!$D$15,(Datos!$D$15*Datos!$C$15),IF(G263&lt;=Datos!$D$15,(G263*Datos!$C$15)))</f>
        <v>1520</v>
      </c>
      <c r="M263" s="177">
        <v>1740.46</v>
      </c>
      <c r="N263" s="177">
        <f t="shared" si="203"/>
        <v>6292.14</v>
      </c>
      <c r="O263" s="213">
        <f t="shared" si="204"/>
        <v>43707.86</v>
      </c>
    </row>
    <row r="264" spans="1:16" s="7" customFormat="1" ht="36.75" customHeight="1" x14ac:dyDescent="0.2">
      <c r="A264" s="167">
        <v>207</v>
      </c>
      <c r="B264" s="108" t="s">
        <v>330</v>
      </c>
      <c r="C264" s="108" t="s">
        <v>310</v>
      </c>
      <c r="D264" s="108" t="s">
        <v>344</v>
      </c>
      <c r="E264" s="137" t="s">
        <v>305</v>
      </c>
      <c r="F264" s="137" t="s">
        <v>19</v>
      </c>
      <c r="G264" s="177">
        <v>35000</v>
      </c>
      <c r="H264" s="177">
        <v>0</v>
      </c>
      <c r="I264" s="177">
        <f t="shared" si="202"/>
        <v>35000</v>
      </c>
      <c r="J264" s="170">
        <f>IF(G264&gt;=Datos!$D$14,(Datos!$D$14*Datos!$C$14),IF(G264&lt;=Datos!$D$14,(G264*Datos!$C$14)))</f>
        <v>1004.5</v>
      </c>
      <c r="K264" s="176" t="str">
        <f>IF((G264-J264-L264)&lt;=Datos!$G$7,"0",IF((G264-J264-L264)&lt;=Datos!$G$8,((G264-J264-L264)-Datos!$F$8)*Datos!$I$6,IF((G264-J264-L264)&lt;=Datos!$G$9,Datos!$I$8+((G264-J264-L264)-Datos!$F$9)*Datos!$J$6,IF((G264-J264-L264)&gt;=Datos!$F$10,(Datos!$I$8+Datos!$J$8)+((G264-J264-L264)-Datos!$F$10)*Datos!$K$6))))</f>
        <v>0</v>
      </c>
      <c r="L264" s="170">
        <f>IF(G264&gt;=Datos!$D$15,(Datos!$D$15*Datos!$C$15),IF(G264&lt;=Datos!$D$15,(G264*Datos!$C$15)))</f>
        <v>1064</v>
      </c>
      <c r="M264" s="177">
        <v>25</v>
      </c>
      <c r="N264" s="177">
        <f t="shared" ref="N264" si="205">SUM(J264:M264)</f>
        <v>2093.5</v>
      </c>
      <c r="O264" s="213">
        <f t="shared" si="185"/>
        <v>32906.5</v>
      </c>
    </row>
    <row r="265" spans="1:16" s="86" customFormat="1" ht="36.75" customHeight="1" x14ac:dyDescent="0.2">
      <c r="A265" s="271" t="s">
        <v>490</v>
      </c>
      <c r="B265" s="272"/>
      <c r="C265" s="117">
        <v>3</v>
      </c>
      <c r="D265" s="117"/>
      <c r="E265" s="212"/>
      <c r="F265" s="134"/>
      <c r="G265" s="121">
        <f t="shared" ref="G265:O265" si="206">SUM(G262:G264)</f>
        <v>111000</v>
      </c>
      <c r="H265" s="121">
        <f t="shared" si="206"/>
        <v>0</v>
      </c>
      <c r="I265" s="121">
        <f t="shared" si="206"/>
        <v>111000</v>
      </c>
      <c r="J265" s="121">
        <f t="shared" si="206"/>
        <v>3185.7</v>
      </c>
      <c r="K265" s="188">
        <f t="shared" si="206"/>
        <v>1596.68</v>
      </c>
      <c r="L265" s="121">
        <f t="shared" si="206"/>
        <v>3374.4</v>
      </c>
      <c r="M265" s="121">
        <f t="shared" si="206"/>
        <v>1790.46</v>
      </c>
      <c r="N265" s="121">
        <f t="shared" si="206"/>
        <v>9947.24</v>
      </c>
      <c r="O265" s="121">
        <f t="shared" si="206"/>
        <v>101052.76000000001</v>
      </c>
    </row>
    <row r="266" spans="1:16" s="7" customFormat="1" ht="36.75" customHeight="1" x14ac:dyDescent="0.2">
      <c r="A266" s="271" t="s">
        <v>654</v>
      </c>
      <c r="B266" s="272"/>
      <c r="C266" s="272"/>
      <c r="D266" s="272"/>
      <c r="E266" s="272"/>
      <c r="F266" s="272"/>
      <c r="G266" s="272"/>
      <c r="H266" s="272"/>
      <c r="I266" s="272"/>
      <c r="J266" s="272"/>
      <c r="K266" s="272"/>
      <c r="L266" s="272"/>
      <c r="M266" s="272"/>
      <c r="N266" s="272"/>
      <c r="O266" s="273"/>
    </row>
    <row r="267" spans="1:16" s="7" customFormat="1" ht="36.75" customHeight="1" x14ac:dyDescent="0.2">
      <c r="A267" s="167">
        <v>208</v>
      </c>
      <c r="B267" s="108" t="s">
        <v>876</v>
      </c>
      <c r="C267" s="108" t="s">
        <v>361</v>
      </c>
      <c r="D267" s="108" t="s">
        <v>249</v>
      </c>
      <c r="E267" s="137" t="s">
        <v>305</v>
      </c>
      <c r="F267" s="137" t="s">
        <v>306</v>
      </c>
      <c r="G267" s="177">
        <v>25000</v>
      </c>
      <c r="H267" s="177">
        <v>0</v>
      </c>
      <c r="I267" s="177">
        <f t="shared" ref="I267:I269" si="207">SUM(G267:H267)</f>
        <v>25000</v>
      </c>
      <c r="J267" s="170">
        <f>IF(G267&gt;=Datos!$D$14,(Datos!$D$14*Datos!$C$14),IF(G267&lt;=Datos!$D$14,(G267*Datos!$C$14)))</f>
        <v>717.5</v>
      </c>
      <c r="K267" s="176" t="s">
        <v>877</v>
      </c>
      <c r="L267" s="170">
        <f>IF(G267&gt;=Datos!$D$15,(Datos!$D$15*Datos!$C$15),IF(G267&lt;=Datos!$D$15,(G267*Datos!$C$15)))</f>
        <v>760</v>
      </c>
      <c r="M267" s="177">
        <v>25</v>
      </c>
      <c r="N267" s="177">
        <f t="shared" ref="N267" si="208">SUM(J267:M267)</f>
        <v>1502.5</v>
      </c>
      <c r="O267" s="213">
        <f t="shared" ref="O267" si="209">+G267-N267</f>
        <v>23497.5</v>
      </c>
    </row>
    <row r="268" spans="1:16" s="7" customFormat="1" ht="36.75" customHeight="1" x14ac:dyDescent="0.2">
      <c r="A268" s="167">
        <v>209</v>
      </c>
      <c r="B268" s="108" t="s">
        <v>545</v>
      </c>
      <c r="C268" s="108" t="s">
        <v>361</v>
      </c>
      <c r="D268" s="108" t="s">
        <v>546</v>
      </c>
      <c r="E268" s="137" t="s">
        <v>305</v>
      </c>
      <c r="F268" s="137" t="s">
        <v>19</v>
      </c>
      <c r="G268" s="177">
        <v>50000</v>
      </c>
      <c r="H268" s="177">
        <v>0</v>
      </c>
      <c r="I268" s="177">
        <f t="shared" si="207"/>
        <v>50000</v>
      </c>
      <c r="J268" s="170">
        <f>IF(G268&gt;=Datos!$D$14,(Datos!$D$14*Datos!$C$14),IF(G268&lt;=Datos!$D$14,(G268*Datos!$C$14)))</f>
        <v>1435</v>
      </c>
      <c r="K268" s="176">
        <v>1854</v>
      </c>
      <c r="L268" s="170">
        <f>IF(G268&gt;=Datos!$D$15,(Datos!$D$15*Datos!$C$15),IF(G268&lt;=Datos!$D$15,(G268*Datos!$C$15)))</f>
        <v>1520</v>
      </c>
      <c r="M268" s="177">
        <v>25</v>
      </c>
      <c r="N268" s="177">
        <f t="shared" ref="N268:N269" si="210">SUM(J268:M268)</f>
        <v>4834</v>
      </c>
      <c r="O268" s="213">
        <f t="shared" si="185"/>
        <v>45166</v>
      </c>
    </row>
    <row r="269" spans="1:16" s="7" customFormat="1" ht="36.75" customHeight="1" x14ac:dyDescent="0.2">
      <c r="A269" s="167">
        <v>210</v>
      </c>
      <c r="B269" s="108" t="s">
        <v>178</v>
      </c>
      <c r="C269" s="108" t="s">
        <v>361</v>
      </c>
      <c r="D269" s="108" t="s">
        <v>257</v>
      </c>
      <c r="E269" s="137" t="s">
        <v>305</v>
      </c>
      <c r="F269" s="137" t="s">
        <v>19</v>
      </c>
      <c r="G269" s="177">
        <v>170000</v>
      </c>
      <c r="H269" s="177">
        <v>0</v>
      </c>
      <c r="I269" s="177">
        <f t="shared" si="207"/>
        <v>170000</v>
      </c>
      <c r="J269" s="170">
        <f>IF(G269&gt;=Datos!$D$14,(Datos!$D$14*Datos!$C$14),IF(G269&lt;=Datos!$D$14,(G269*Datos!$C$14)))</f>
        <v>4879</v>
      </c>
      <c r="K269" s="176">
        <v>28571.119999999999</v>
      </c>
      <c r="L269" s="170">
        <v>5168</v>
      </c>
      <c r="M269" s="177">
        <v>25</v>
      </c>
      <c r="N269" s="177">
        <f t="shared" si="210"/>
        <v>38643.119999999995</v>
      </c>
      <c r="O269" s="213">
        <f t="shared" si="185"/>
        <v>131356.88</v>
      </c>
    </row>
    <row r="270" spans="1:16" s="86" customFormat="1" ht="36.75" customHeight="1" x14ac:dyDescent="0.2">
      <c r="A270" s="271" t="s">
        <v>490</v>
      </c>
      <c r="B270" s="272"/>
      <c r="C270" s="117">
        <v>3</v>
      </c>
      <c r="D270" s="117"/>
      <c r="E270" s="212"/>
      <c r="F270" s="134"/>
      <c r="G270" s="121">
        <f>SUM(G267:G269)</f>
        <v>245000</v>
      </c>
      <c r="H270" s="121">
        <f t="shared" ref="H270:I270" si="211">SUM(H267:H269)</f>
        <v>0</v>
      </c>
      <c r="I270" s="121">
        <f t="shared" si="211"/>
        <v>245000</v>
      </c>
      <c r="J270" s="121">
        <f t="shared" ref="J270" si="212">SUM(J267:J269)</f>
        <v>7031.5</v>
      </c>
      <c r="K270" s="188">
        <f t="shared" ref="K270" si="213">SUM(K267:K269)</f>
        <v>30425.119999999999</v>
      </c>
      <c r="L270" s="121">
        <f t="shared" ref="L270" si="214">SUM(L267:L269)</f>
        <v>7448</v>
      </c>
      <c r="M270" s="121">
        <f t="shared" ref="M270" si="215">SUM(M267:M269)</f>
        <v>75</v>
      </c>
      <c r="N270" s="121">
        <f t="shared" ref="N270" si="216">SUM(N267:N269)</f>
        <v>44979.619999999995</v>
      </c>
      <c r="O270" s="121">
        <f t="shared" ref="O270" si="217">SUM(O267:O269)</f>
        <v>200020.38</v>
      </c>
    </row>
    <row r="271" spans="1:16" s="7" customFormat="1" ht="36.75" customHeight="1" x14ac:dyDescent="0.2">
      <c r="A271" s="271" t="s">
        <v>501</v>
      </c>
      <c r="B271" s="272"/>
      <c r="C271" s="272"/>
      <c r="D271" s="272"/>
      <c r="E271" s="272"/>
      <c r="F271" s="272"/>
      <c r="G271" s="272"/>
      <c r="H271" s="272"/>
      <c r="I271" s="272"/>
      <c r="J271" s="272"/>
      <c r="K271" s="272"/>
      <c r="L271" s="272"/>
      <c r="M271" s="272"/>
      <c r="N271" s="272"/>
      <c r="O271" s="216"/>
    </row>
    <row r="272" spans="1:16" s="7" customFormat="1" ht="36.75" customHeight="1" x14ac:dyDescent="0.2">
      <c r="A272" s="167">
        <v>211</v>
      </c>
      <c r="B272" s="108" t="s">
        <v>655</v>
      </c>
      <c r="C272" s="108" t="s">
        <v>361</v>
      </c>
      <c r="D272" s="108" t="s">
        <v>646</v>
      </c>
      <c r="E272" s="137" t="s">
        <v>305</v>
      </c>
      <c r="F272" s="137" t="s">
        <v>19</v>
      </c>
      <c r="G272" s="177">
        <v>50000</v>
      </c>
      <c r="H272" s="177">
        <v>0</v>
      </c>
      <c r="I272" s="177">
        <f t="shared" ref="I272:I274" si="218">SUM(G272:H272)</f>
        <v>50000</v>
      </c>
      <c r="J272" s="170">
        <f>IF(G272&gt;=Datos!$D$14,(Datos!$D$14*Datos!$C$14),IF(G272&lt;=Datos!$D$14,(G272*Datos!$C$14)))</f>
        <v>1435</v>
      </c>
      <c r="K272" s="176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1853.9984999999997</v>
      </c>
      <c r="L272" s="170">
        <f>IF(G272&gt;=Datos!$D$15,(Datos!$D$15*Datos!$C$15),IF(G272&lt;=Datos!$D$15,(G272*Datos!$C$15)))</f>
        <v>1520</v>
      </c>
      <c r="M272" s="177">
        <v>25</v>
      </c>
      <c r="N272" s="177">
        <f t="shared" ref="N272:N274" si="219">SUM(J272:M272)</f>
        <v>4833.9984999999997</v>
      </c>
      <c r="O272" s="213">
        <f t="shared" ref="O272:O274" si="220">+G272-N272</f>
        <v>45166.001499999998</v>
      </c>
    </row>
    <row r="273" spans="1:15" s="7" customFormat="1" ht="36.75" customHeight="1" x14ac:dyDescent="0.2">
      <c r="A273" s="167">
        <v>212</v>
      </c>
      <c r="B273" s="108" t="s">
        <v>326</v>
      </c>
      <c r="C273" s="108" t="s">
        <v>361</v>
      </c>
      <c r="D273" s="108" t="s">
        <v>839</v>
      </c>
      <c r="E273" s="137" t="s">
        <v>305</v>
      </c>
      <c r="F273" s="137" t="s">
        <v>19</v>
      </c>
      <c r="G273" s="177">
        <v>26000</v>
      </c>
      <c r="H273" s="177">
        <v>0</v>
      </c>
      <c r="I273" s="177">
        <f t="shared" si="218"/>
        <v>26000</v>
      </c>
      <c r="J273" s="170">
        <f>IF(G273&gt;=Datos!$D$14,(Datos!$D$14*Datos!$C$14),IF(G273&lt;=Datos!$D$14,(G273*Datos!$C$14)))</f>
        <v>746.2</v>
      </c>
      <c r="K273" s="176" t="str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0</v>
      </c>
      <c r="L273" s="170">
        <f>IF(G273&gt;=Datos!$D$15,(Datos!$D$15*Datos!$C$15),IF(G273&lt;=Datos!$D$15,(G273*Datos!$C$15)))</f>
        <v>790.4</v>
      </c>
      <c r="M273" s="177">
        <v>25</v>
      </c>
      <c r="N273" s="177">
        <f>SUM(J273:M273)</f>
        <v>1561.6</v>
      </c>
      <c r="O273" s="213">
        <f>+G273-N273</f>
        <v>24438.400000000001</v>
      </c>
    </row>
    <row r="274" spans="1:15" s="7" customFormat="1" ht="36.75" customHeight="1" x14ac:dyDescent="0.2">
      <c r="A274" s="167">
        <v>213</v>
      </c>
      <c r="B274" s="108" t="s">
        <v>384</v>
      </c>
      <c r="C274" s="108" t="s">
        <v>361</v>
      </c>
      <c r="D274" s="108" t="s">
        <v>646</v>
      </c>
      <c r="E274" s="137" t="s">
        <v>305</v>
      </c>
      <c r="F274" s="137" t="s">
        <v>19</v>
      </c>
      <c r="G274" s="177">
        <v>50000</v>
      </c>
      <c r="H274" s="177">
        <v>0</v>
      </c>
      <c r="I274" s="177">
        <f t="shared" si="218"/>
        <v>50000</v>
      </c>
      <c r="J274" s="170">
        <f>IF(G274&gt;=Datos!$D$14,(Datos!$D$14*Datos!$C$14),IF(G274&lt;=Datos!$D$14,(G274*Datos!$C$14)))</f>
        <v>1435</v>
      </c>
      <c r="K274" s="176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1853.9984999999997</v>
      </c>
      <c r="L274" s="170">
        <f>IF(G274&gt;=Datos!$D$15,(Datos!$D$15*Datos!$C$15),IF(G274&lt;=Datos!$D$15,(G274*Datos!$C$15)))</f>
        <v>1520</v>
      </c>
      <c r="M274" s="177">
        <v>25</v>
      </c>
      <c r="N274" s="177">
        <f t="shared" si="219"/>
        <v>4833.9984999999997</v>
      </c>
      <c r="O274" s="213">
        <f t="shared" si="220"/>
        <v>45166.001499999998</v>
      </c>
    </row>
    <row r="275" spans="1:15" s="86" customFormat="1" ht="36.75" customHeight="1" x14ac:dyDescent="0.2">
      <c r="A275" s="271" t="s">
        <v>490</v>
      </c>
      <c r="B275" s="272"/>
      <c r="C275" s="117">
        <v>3</v>
      </c>
      <c r="D275" s="117"/>
      <c r="E275" s="212"/>
      <c r="F275" s="134"/>
      <c r="G275" s="121">
        <f t="shared" ref="G275:O275" si="221">SUM(G272:G274)</f>
        <v>126000</v>
      </c>
      <c r="H275" s="121">
        <f t="shared" si="221"/>
        <v>0</v>
      </c>
      <c r="I275" s="121">
        <f t="shared" si="221"/>
        <v>126000</v>
      </c>
      <c r="J275" s="121">
        <f t="shared" si="221"/>
        <v>3616.2</v>
      </c>
      <c r="K275" s="188">
        <f t="shared" si="221"/>
        <v>3707.9969999999994</v>
      </c>
      <c r="L275" s="121">
        <f t="shared" si="221"/>
        <v>3830.4</v>
      </c>
      <c r="M275" s="121">
        <f t="shared" si="221"/>
        <v>75</v>
      </c>
      <c r="N275" s="121">
        <f t="shared" si="221"/>
        <v>11229.597</v>
      </c>
      <c r="O275" s="121">
        <f t="shared" si="221"/>
        <v>114770.40300000001</v>
      </c>
    </row>
    <row r="276" spans="1:15" s="7" customFormat="1" ht="36.75" customHeight="1" x14ac:dyDescent="0.2">
      <c r="A276" s="271" t="s">
        <v>548</v>
      </c>
      <c r="B276" s="272"/>
      <c r="C276" s="272"/>
      <c r="D276" s="272"/>
      <c r="E276" s="272"/>
      <c r="F276" s="272"/>
      <c r="G276" s="272"/>
      <c r="H276" s="272"/>
      <c r="I276" s="272"/>
      <c r="J276" s="272"/>
      <c r="K276" s="272"/>
      <c r="L276" s="272"/>
      <c r="M276" s="272"/>
      <c r="N276" s="272"/>
      <c r="O276" s="216"/>
    </row>
    <row r="277" spans="1:15" s="7" customFormat="1" ht="36.75" customHeight="1" x14ac:dyDescent="0.2">
      <c r="A277" s="167">
        <v>214</v>
      </c>
      <c r="B277" s="108" t="s">
        <v>737</v>
      </c>
      <c r="C277" s="108" t="s">
        <v>309</v>
      </c>
      <c r="D277" s="108" t="s">
        <v>241</v>
      </c>
      <c r="E277" s="137" t="s">
        <v>305</v>
      </c>
      <c r="F277" s="137" t="s">
        <v>306</v>
      </c>
      <c r="G277" s="177">
        <v>66000</v>
      </c>
      <c r="H277" s="177">
        <v>0</v>
      </c>
      <c r="I277" s="177">
        <f t="shared" ref="I277:I291" si="222">SUM(G277:H277)</f>
        <v>66000</v>
      </c>
      <c r="J277" s="170">
        <f>IF(G277&gt;=Datos!$D$14,(Datos!$D$14*Datos!$C$14),IF(G277&lt;=Datos!$D$14,(G277*Datos!$C$14)))</f>
        <v>1894.2</v>
      </c>
      <c r="K277" s="176">
        <v>3929.57</v>
      </c>
      <c r="L277" s="170">
        <f>IF(G277&gt;=Datos!$D$15,(Datos!$D$15*Datos!$C$15),IF(G277&lt;=Datos!$D$15,(G277*Datos!$C$15)))</f>
        <v>2006.4</v>
      </c>
      <c r="M277" s="177">
        <v>3455.92</v>
      </c>
      <c r="N277" s="177">
        <f t="shared" ref="N277:N291" si="223">SUM(J277:M277)</f>
        <v>11286.09</v>
      </c>
      <c r="O277" s="213">
        <f t="shared" ref="O277:O291" si="224">+G277-N277</f>
        <v>54713.91</v>
      </c>
    </row>
    <row r="278" spans="1:15" s="7" customFormat="1" ht="36.75" customHeight="1" x14ac:dyDescent="0.2">
      <c r="A278" s="167">
        <v>215</v>
      </c>
      <c r="B278" s="108" t="s">
        <v>383</v>
      </c>
      <c r="C278" s="108" t="s">
        <v>309</v>
      </c>
      <c r="D278" s="108" t="s">
        <v>241</v>
      </c>
      <c r="E278" s="137" t="s">
        <v>305</v>
      </c>
      <c r="F278" s="137" t="s">
        <v>19</v>
      </c>
      <c r="G278" s="177">
        <v>66000</v>
      </c>
      <c r="H278" s="177">
        <v>0</v>
      </c>
      <c r="I278" s="177">
        <f t="shared" si="222"/>
        <v>66000</v>
      </c>
      <c r="J278" s="170">
        <f>IF(G278&gt;=Datos!$D$14,(Datos!$D$14*Datos!$C$14),IF(G278&lt;=Datos!$D$14,(G278*Datos!$C$14)))</f>
        <v>1894.2</v>
      </c>
      <c r="K278" s="176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4615.755666666666</v>
      </c>
      <c r="L278" s="170">
        <f>IF(G278&gt;=Datos!$D$15,(Datos!$D$15*Datos!$C$15),IF(G278&lt;=Datos!$D$15,(G278*Datos!$C$15)))</f>
        <v>2006.4</v>
      </c>
      <c r="M278" s="177">
        <v>25</v>
      </c>
      <c r="N278" s="177">
        <f t="shared" ref="N278:N286" si="225">SUM(J278:M278)</f>
        <v>8541.3556666666664</v>
      </c>
      <c r="O278" s="213">
        <f t="shared" ref="O278:O286" si="226">+G278-N278</f>
        <v>57458.64433333333</v>
      </c>
    </row>
    <row r="279" spans="1:15" s="7" customFormat="1" ht="36.75" customHeight="1" x14ac:dyDescent="0.2">
      <c r="A279" s="167">
        <v>216</v>
      </c>
      <c r="B279" s="108" t="s">
        <v>922</v>
      </c>
      <c r="C279" s="108" t="s">
        <v>309</v>
      </c>
      <c r="D279" s="108" t="s">
        <v>676</v>
      </c>
      <c r="E279" s="137" t="s">
        <v>305</v>
      </c>
      <c r="F279" s="137" t="s">
        <v>19</v>
      </c>
      <c r="G279" s="177">
        <v>80000</v>
      </c>
      <c r="H279" s="177">
        <v>0</v>
      </c>
      <c r="I279" s="177">
        <f t="shared" si="222"/>
        <v>80000</v>
      </c>
      <c r="J279" s="170">
        <f>IF(G279&gt;=Datos!$D$14,(Datos!$D$14*Datos!$C$14),IF(G279&lt;=Datos!$D$14,(G279*Datos!$C$14)))</f>
        <v>2296</v>
      </c>
      <c r="K279" s="176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7400.8606666666674</v>
      </c>
      <c r="L279" s="170">
        <f>IF(G279&gt;=Datos!$D$15,(Datos!$D$15*Datos!$C$15),IF(G279&lt;=Datos!$D$15,(G279*Datos!$C$15)))</f>
        <v>2432</v>
      </c>
      <c r="M279" s="177">
        <v>25</v>
      </c>
      <c r="N279" s="177">
        <f t="shared" si="225"/>
        <v>12153.860666666667</v>
      </c>
      <c r="O279" s="213">
        <f t="shared" si="226"/>
        <v>67846.139333333325</v>
      </c>
    </row>
    <row r="280" spans="1:15" s="7" customFormat="1" ht="36.75" customHeight="1" x14ac:dyDescent="0.2">
      <c r="A280" s="167">
        <v>217</v>
      </c>
      <c r="B280" s="108" t="s">
        <v>220</v>
      </c>
      <c r="C280" s="108" t="s">
        <v>309</v>
      </c>
      <c r="D280" s="108" t="s">
        <v>676</v>
      </c>
      <c r="E280" s="137" t="s">
        <v>305</v>
      </c>
      <c r="F280" s="137" t="s">
        <v>19</v>
      </c>
      <c r="G280" s="177">
        <v>80000</v>
      </c>
      <c r="H280" s="177">
        <v>0</v>
      </c>
      <c r="I280" s="177">
        <f t="shared" si="222"/>
        <v>80000</v>
      </c>
      <c r="J280" s="170">
        <f>IF(G280&gt;=Datos!$D$14,(Datos!$D$14*Datos!$C$14),IF(G280&lt;=Datos!$D$14,(G280*Datos!$C$14)))</f>
        <v>2296</v>
      </c>
      <c r="K280" s="176">
        <v>6972</v>
      </c>
      <c r="L280" s="170">
        <f>IF(G280&gt;=Datos!$D$15,(Datos!$D$15*Datos!$C$15),IF(G280&lt;=Datos!$D$15,(G280*Datos!$C$15)))</f>
        <v>2432</v>
      </c>
      <c r="M280" s="177">
        <v>1740.46</v>
      </c>
      <c r="N280" s="177">
        <f t="shared" si="225"/>
        <v>13440.46</v>
      </c>
      <c r="O280" s="213">
        <f t="shared" si="226"/>
        <v>66559.540000000008</v>
      </c>
    </row>
    <row r="281" spans="1:15" s="7" customFormat="1" ht="36.75" customHeight="1" x14ac:dyDescent="0.2">
      <c r="A281" s="167">
        <v>218</v>
      </c>
      <c r="B281" s="186" t="s">
        <v>547</v>
      </c>
      <c r="C281" s="108" t="s">
        <v>309</v>
      </c>
      <c r="D281" s="186" t="s">
        <v>241</v>
      </c>
      <c r="E281" s="137" t="s">
        <v>305</v>
      </c>
      <c r="F281" s="137" t="s">
        <v>19</v>
      </c>
      <c r="G281" s="131">
        <v>71500</v>
      </c>
      <c r="H281" s="177">
        <v>0</v>
      </c>
      <c r="I281" s="177">
        <f t="shared" si="222"/>
        <v>71500</v>
      </c>
      <c r="J281" s="170">
        <f>IF(G281&gt;=Datos!$D$14,(Datos!$D$14*Datos!$C$14),IF(G281&lt;=Datos!$D$14,(G281*Datos!$C$14)))</f>
        <v>2052.0500000000002</v>
      </c>
      <c r="K281" s="176">
        <f>IF((G281-J281-L281)&lt;=Datos!$G$7,"0",IF((G281-J281-L281)&lt;=Datos!$G$8,((G281-J281-L281)-Datos!$F$8)*Datos!$I$6,IF((G281-J281-L281)&lt;=Datos!$G$9,Datos!$I$8+((G281-J281-L281)-Datos!$F$9)*Datos!$J$6,IF((G281-J281-L281)&gt;=Datos!$F$10,(Datos!$I$8+Datos!$J$8)+((G281-J281-L281)-Datos!$F$10)*Datos!$K$6))))</f>
        <v>5650.745666666664</v>
      </c>
      <c r="L281" s="170">
        <f>IF(G281&gt;=Datos!$D$15,(Datos!$D$15*Datos!$C$15),IF(G281&lt;=Datos!$D$15,(G281*Datos!$C$15)))</f>
        <v>2173.6</v>
      </c>
      <c r="M281" s="177">
        <v>25</v>
      </c>
      <c r="N281" s="177">
        <f t="shared" si="225"/>
        <v>9901.3956666666636</v>
      </c>
      <c r="O281" s="213">
        <f t="shared" si="226"/>
        <v>61598.604333333336</v>
      </c>
    </row>
    <row r="282" spans="1:15" s="7" customFormat="1" ht="36.75" customHeight="1" x14ac:dyDescent="0.2">
      <c r="A282" s="167">
        <v>219</v>
      </c>
      <c r="B282" s="108" t="s">
        <v>923</v>
      </c>
      <c r="C282" s="108" t="s">
        <v>309</v>
      </c>
      <c r="D282" s="108" t="s">
        <v>247</v>
      </c>
      <c r="E282" s="137" t="s">
        <v>305</v>
      </c>
      <c r="F282" s="137" t="s">
        <v>19</v>
      </c>
      <c r="G282" s="177">
        <v>66000</v>
      </c>
      <c r="H282" s="177">
        <v>0</v>
      </c>
      <c r="I282" s="177">
        <f t="shared" si="222"/>
        <v>66000</v>
      </c>
      <c r="J282" s="170">
        <f>IF(G282&gt;=Datos!$D$14,(Datos!$D$14*Datos!$C$14),IF(G282&lt;=Datos!$D$14,(G282*Datos!$C$14)))</f>
        <v>1894.2</v>
      </c>
      <c r="K282" s="176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4615.755666666666</v>
      </c>
      <c r="L282" s="170">
        <f>IF(G282&gt;=Datos!$D$15,(Datos!$D$15*Datos!$C$15),IF(G282&lt;=Datos!$D$15,(G282*Datos!$C$15)))</f>
        <v>2006.4</v>
      </c>
      <c r="M282" s="177">
        <v>25</v>
      </c>
      <c r="N282" s="177">
        <f t="shared" si="225"/>
        <v>8541.3556666666664</v>
      </c>
      <c r="O282" s="213">
        <f t="shared" si="226"/>
        <v>57458.64433333333</v>
      </c>
    </row>
    <row r="283" spans="1:15" s="7" customFormat="1" ht="36.75" customHeight="1" x14ac:dyDescent="0.2">
      <c r="A283" s="167">
        <v>220</v>
      </c>
      <c r="B283" s="108" t="s">
        <v>147</v>
      </c>
      <c r="C283" s="108" t="s">
        <v>309</v>
      </c>
      <c r="D283" s="108" t="s">
        <v>260</v>
      </c>
      <c r="E283" s="137" t="s">
        <v>305</v>
      </c>
      <c r="F283" s="137" t="s">
        <v>306</v>
      </c>
      <c r="G283" s="177">
        <v>35000</v>
      </c>
      <c r="H283" s="177">
        <v>0</v>
      </c>
      <c r="I283" s="177">
        <f t="shared" si="222"/>
        <v>35000</v>
      </c>
      <c r="J283" s="170">
        <f>IF(G283&gt;=Datos!$D$14,(Datos!$D$14*Datos!$C$14),IF(G283&lt;=Datos!$D$14,(G283*Datos!$C$14)))</f>
        <v>1004.5</v>
      </c>
      <c r="K283" s="176" t="str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0</v>
      </c>
      <c r="L283" s="170">
        <f>IF(G283&gt;=Datos!$D$15,(Datos!$D$15*Datos!$C$15),IF(G283&lt;=Datos!$D$15,(G283*Datos!$C$15)))</f>
        <v>1064</v>
      </c>
      <c r="M283" s="177">
        <v>25</v>
      </c>
      <c r="N283" s="177">
        <f t="shared" si="225"/>
        <v>2093.5</v>
      </c>
      <c r="O283" s="213">
        <f t="shared" si="226"/>
        <v>32906.5</v>
      </c>
    </row>
    <row r="284" spans="1:15" s="7" customFormat="1" ht="36.75" customHeight="1" x14ac:dyDescent="0.2">
      <c r="A284" s="167">
        <v>221</v>
      </c>
      <c r="B284" s="108" t="s">
        <v>205</v>
      </c>
      <c r="C284" s="108" t="s">
        <v>309</v>
      </c>
      <c r="D284" s="108" t="s">
        <v>241</v>
      </c>
      <c r="E284" s="137" t="s">
        <v>305</v>
      </c>
      <c r="F284" s="137" t="s">
        <v>19</v>
      </c>
      <c r="G284" s="177">
        <v>78828.75</v>
      </c>
      <c r="H284" s="177">
        <v>0</v>
      </c>
      <c r="I284" s="177">
        <f t="shared" si="222"/>
        <v>78828.75</v>
      </c>
      <c r="J284" s="170">
        <f>IF(G284&gt;=Datos!$D$14,(Datos!$D$14*Datos!$C$14),IF(G284&lt;=Datos!$D$14,(G284*Datos!$C$14)))</f>
        <v>2262.3851249999998</v>
      </c>
      <c r="K284" s="176">
        <f>IF((G284-J284-L284)&lt;=Datos!$G$7,"0",IF((G284-J284-L284)&lt;=Datos!$G$8,((G284-J284-L284)-Datos!$F$8)*Datos!$I$6,IF((G284-J284-L284)&lt;=Datos!$G$9,Datos!$I$8+((G284-J284-L284)-Datos!$F$9)*Datos!$J$6,IF((G284-J284-L284)&gt;=Datos!$F$10,(Datos!$I$8+Datos!$J$8)+((G284-J284-L284)-Datos!$F$10)*Datos!$K$6))))</f>
        <v>7125.3533854166672</v>
      </c>
      <c r="L284" s="170">
        <f>IF(G284&gt;=Datos!$D$15,(Datos!$D$15*Datos!$C$15),IF(G284&lt;=Datos!$D$15,(G284*Datos!$C$15)))</f>
        <v>2396.3939999999998</v>
      </c>
      <c r="M284" s="177">
        <v>25</v>
      </c>
      <c r="N284" s="177">
        <f t="shared" si="225"/>
        <v>11809.132510416668</v>
      </c>
      <c r="O284" s="213">
        <f t="shared" si="226"/>
        <v>67019.617489583325</v>
      </c>
    </row>
    <row r="285" spans="1:15" s="7" customFormat="1" ht="36.75" customHeight="1" x14ac:dyDescent="0.2">
      <c r="A285" s="167">
        <v>222</v>
      </c>
      <c r="B285" s="108" t="s">
        <v>222</v>
      </c>
      <c r="C285" s="108" t="s">
        <v>309</v>
      </c>
      <c r="D285" s="108" t="s">
        <v>242</v>
      </c>
      <c r="E285" s="137" t="s">
        <v>305</v>
      </c>
      <c r="F285" s="137" t="s">
        <v>19</v>
      </c>
      <c r="G285" s="177">
        <v>78040.820000000007</v>
      </c>
      <c r="H285" s="177">
        <v>0</v>
      </c>
      <c r="I285" s="177">
        <f t="shared" si="222"/>
        <v>78040.820000000007</v>
      </c>
      <c r="J285" s="170">
        <f>IF(G285&gt;=Datos!$D$14,(Datos!$D$14*Datos!$C$14),IF(G285&lt;=Datos!$D$14,(G285*Datos!$C$14)))</f>
        <v>2239.771534</v>
      </c>
      <c r="K285" s="176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6940.0125511666702</v>
      </c>
      <c r="L285" s="170">
        <f>IF(G285&gt;=Datos!$D$15,(Datos!$D$15*Datos!$C$15),IF(G285&lt;=Datos!$D$15,(G285*Datos!$C$15)))</f>
        <v>2372.440928</v>
      </c>
      <c r="M285" s="177">
        <v>25</v>
      </c>
      <c r="N285" s="177">
        <f t="shared" si="225"/>
        <v>11577.22501316667</v>
      </c>
      <c r="O285" s="213">
        <f t="shared" si="226"/>
        <v>66463.594986833341</v>
      </c>
    </row>
    <row r="286" spans="1:15" s="7" customFormat="1" ht="36.75" customHeight="1" x14ac:dyDescent="0.2">
      <c r="A286" s="167">
        <v>223</v>
      </c>
      <c r="B286" s="108" t="s">
        <v>312</v>
      </c>
      <c r="C286" s="108" t="s">
        <v>309</v>
      </c>
      <c r="D286" s="108" t="s">
        <v>250</v>
      </c>
      <c r="E286" s="137" t="s">
        <v>305</v>
      </c>
      <c r="F286" s="137" t="s">
        <v>19</v>
      </c>
      <c r="G286" s="177">
        <v>36764.230000000003</v>
      </c>
      <c r="H286" s="177">
        <v>0</v>
      </c>
      <c r="I286" s="177">
        <f t="shared" si="222"/>
        <v>36764.230000000003</v>
      </c>
      <c r="J286" s="170">
        <f>IF(G286&gt;=Datos!$D$14,(Datos!$D$14*Datos!$C$14),IF(G286&lt;=Datos!$D$14,(G286*Datos!$C$14)))</f>
        <v>1055.133401</v>
      </c>
      <c r="K286" s="176" t="str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0</v>
      </c>
      <c r="L286" s="170">
        <f>IF(G286&gt;=Datos!$D$15,(Datos!$D$15*Datos!$C$15),IF(G286&lt;=Datos!$D$15,(G286*Datos!$C$15)))</f>
        <v>1117.6325920000002</v>
      </c>
      <c r="M286" s="177">
        <v>25</v>
      </c>
      <c r="N286" s="177">
        <f t="shared" si="225"/>
        <v>2197.765993</v>
      </c>
      <c r="O286" s="213">
        <f t="shared" si="226"/>
        <v>34566.464007000002</v>
      </c>
    </row>
    <row r="287" spans="1:15" s="7" customFormat="1" ht="36.75" customHeight="1" x14ac:dyDescent="0.2">
      <c r="A287" s="167">
        <v>224</v>
      </c>
      <c r="B287" s="108" t="s">
        <v>924</v>
      </c>
      <c r="C287" s="108" t="s">
        <v>309</v>
      </c>
      <c r="D287" s="108" t="s">
        <v>260</v>
      </c>
      <c r="E287" s="137" t="s">
        <v>305</v>
      </c>
      <c r="F287" s="137" t="s">
        <v>19</v>
      </c>
      <c r="G287" s="177">
        <v>35000</v>
      </c>
      <c r="H287" s="177">
        <v>0</v>
      </c>
      <c r="I287" s="177">
        <f t="shared" si="222"/>
        <v>35000</v>
      </c>
      <c r="J287" s="170">
        <f>IF(G287&gt;=Datos!$D$14,(Datos!$D$14*Datos!$C$14),IF(G287&lt;=Datos!$D$14,(G287*Datos!$C$14)))</f>
        <v>1004.5</v>
      </c>
      <c r="K287" s="176" t="str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0</v>
      </c>
      <c r="L287" s="170">
        <f>IF(G287&gt;=Datos!$D$15,(Datos!$D$15*Datos!$C$15),IF(G287&lt;=Datos!$D$15,(G287*Datos!$C$15)))</f>
        <v>1064</v>
      </c>
      <c r="M287" s="177">
        <v>25</v>
      </c>
      <c r="N287" s="177">
        <f t="shared" ref="N287:N288" si="227">SUM(J287:M287)</f>
        <v>2093.5</v>
      </c>
      <c r="O287" s="213">
        <f t="shared" ref="O287:O288" si="228">+G287-N287</f>
        <v>32906.5</v>
      </c>
    </row>
    <row r="288" spans="1:15" s="7" customFormat="1" ht="36.75" customHeight="1" x14ac:dyDescent="0.2">
      <c r="A288" s="167">
        <v>225</v>
      </c>
      <c r="B288" s="108" t="s">
        <v>83</v>
      </c>
      <c r="C288" s="108" t="s">
        <v>309</v>
      </c>
      <c r="D288" s="108" t="s">
        <v>260</v>
      </c>
      <c r="E288" s="137" t="s">
        <v>305</v>
      </c>
      <c r="F288" s="137" t="s">
        <v>19</v>
      </c>
      <c r="G288" s="177">
        <v>35000</v>
      </c>
      <c r="H288" s="177">
        <v>0</v>
      </c>
      <c r="I288" s="177">
        <f t="shared" si="222"/>
        <v>35000</v>
      </c>
      <c r="J288" s="170">
        <f>IF(G288&gt;=Datos!$D$14,(Datos!$D$14*Datos!$C$14),IF(G288&lt;=Datos!$D$14,(G288*Datos!$C$14)))</f>
        <v>1004.5</v>
      </c>
      <c r="K288" s="176" t="str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0</v>
      </c>
      <c r="L288" s="170">
        <f>IF(G288&gt;=Datos!$D$15,(Datos!$D$15*Datos!$C$15),IF(G288&lt;=Datos!$D$15,(G288*Datos!$C$15)))</f>
        <v>1064</v>
      </c>
      <c r="M288" s="177">
        <v>25</v>
      </c>
      <c r="N288" s="177">
        <f t="shared" si="227"/>
        <v>2093.5</v>
      </c>
      <c r="O288" s="213">
        <f t="shared" si="228"/>
        <v>32906.5</v>
      </c>
    </row>
    <row r="289" spans="1:16" s="7" customFormat="1" ht="36.75" customHeight="1" x14ac:dyDescent="0.2">
      <c r="A289" s="167">
        <v>226</v>
      </c>
      <c r="B289" s="108" t="s">
        <v>235</v>
      </c>
      <c r="C289" s="108" t="s">
        <v>309</v>
      </c>
      <c r="D289" s="108" t="s">
        <v>676</v>
      </c>
      <c r="E289" s="137" t="s">
        <v>305</v>
      </c>
      <c r="F289" s="137" t="s">
        <v>19</v>
      </c>
      <c r="G289" s="177">
        <v>80000</v>
      </c>
      <c r="H289" s="177">
        <v>0</v>
      </c>
      <c r="I289" s="177">
        <f t="shared" si="222"/>
        <v>80000</v>
      </c>
      <c r="J289" s="170">
        <f>IF(G289&gt;=Datos!$D$14,(Datos!$D$14*Datos!$C$14),IF(G289&lt;=Datos!$D$14,(G289*Datos!$C$14)))</f>
        <v>2296</v>
      </c>
      <c r="K289" s="176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7400.8606666666674</v>
      </c>
      <c r="L289" s="170">
        <f>IF(G289&gt;=Datos!$D$15,(Datos!$D$15*Datos!$C$15),IF(G289&lt;=Datos!$D$15,(G289*Datos!$C$15)))</f>
        <v>2432</v>
      </c>
      <c r="M289" s="177">
        <v>25</v>
      </c>
      <c r="N289" s="177">
        <f t="shared" si="223"/>
        <v>12153.860666666667</v>
      </c>
      <c r="O289" s="213">
        <f t="shared" si="224"/>
        <v>67846.139333333325</v>
      </c>
    </row>
    <row r="290" spans="1:16" s="7" customFormat="1" ht="36.75" customHeight="1" x14ac:dyDescent="0.2">
      <c r="A290" s="167">
        <v>227</v>
      </c>
      <c r="B290" s="108" t="s">
        <v>925</v>
      </c>
      <c r="C290" s="108" t="s">
        <v>309</v>
      </c>
      <c r="D290" s="108" t="s">
        <v>658</v>
      </c>
      <c r="E290" s="137" t="s">
        <v>305</v>
      </c>
      <c r="F290" s="137" t="s">
        <v>19</v>
      </c>
      <c r="G290" s="177">
        <v>60500</v>
      </c>
      <c r="H290" s="177">
        <v>0</v>
      </c>
      <c r="I290" s="177">
        <f t="shared" si="222"/>
        <v>60500</v>
      </c>
      <c r="J290" s="170">
        <f>IF(G290&gt;=Datos!$D$14,(Datos!$D$14*Datos!$C$14),IF(G290&lt;=Datos!$D$14,(G290*Datos!$C$14)))</f>
        <v>1736.35</v>
      </c>
      <c r="K290" s="176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3580.7656666666671</v>
      </c>
      <c r="L290" s="170">
        <f>IF(G290&gt;=Datos!$D$15,(Datos!$D$15*Datos!$C$15),IF(G290&lt;=Datos!$D$15,(G290*Datos!$C$15)))</f>
        <v>1839.2</v>
      </c>
      <c r="M290" s="177">
        <v>25</v>
      </c>
      <c r="N290" s="177">
        <f t="shared" si="223"/>
        <v>7181.3156666666664</v>
      </c>
      <c r="O290" s="213">
        <f t="shared" si="224"/>
        <v>53318.684333333331</v>
      </c>
    </row>
    <row r="291" spans="1:16" s="7" customFormat="1" ht="36.75" customHeight="1" x14ac:dyDescent="0.2">
      <c r="A291" s="167">
        <v>228</v>
      </c>
      <c r="B291" s="186" t="s">
        <v>445</v>
      </c>
      <c r="C291" s="108" t="s">
        <v>309</v>
      </c>
      <c r="D291" s="186" t="s">
        <v>388</v>
      </c>
      <c r="E291" s="137" t="s">
        <v>305</v>
      </c>
      <c r="F291" s="137" t="s">
        <v>306</v>
      </c>
      <c r="G291" s="131">
        <v>71520.27</v>
      </c>
      <c r="H291" s="177">
        <v>0</v>
      </c>
      <c r="I291" s="177">
        <f t="shared" si="222"/>
        <v>71520.27</v>
      </c>
      <c r="J291" s="170">
        <f>IF(G291&gt;=Datos!$D$14,(Datos!$D$14*Datos!$C$14),IF(G291&lt;=Datos!$D$14,(G291*Datos!$C$14)))</f>
        <v>2052.6317490000001</v>
      </c>
      <c r="K291" s="176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5654.560075266666</v>
      </c>
      <c r="L291" s="170">
        <f>IF(G291&gt;=Datos!$D$15,(Datos!$D$15*Datos!$C$15),IF(G291&lt;=Datos!$D$15,(G291*Datos!$C$15)))</f>
        <v>2174.2162080000003</v>
      </c>
      <c r="M291" s="177">
        <v>25</v>
      </c>
      <c r="N291" s="177">
        <f t="shared" si="223"/>
        <v>9906.4080322666669</v>
      </c>
      <c r="O291" s="213">
        <f t="shared" si="224"/>
        <v>61613.861967733334</v>
      </c>
    </row>
    <row r="292" spans="1:16" s="86" customFormat="1" ht="36.75" customHeight="1" x14ac:dyDescent="0.2">
      <c r="A292" s="271" t="s">
        <v>490</v>
      </c>
      <c r="B292" s="272"/>
      <c r="C292" s="117">
        <v>15</v>
      </c>
      <c r="D292" s="117"/>
      <c r="E292" s="212"/>
      <c r="F292" s="134"/>
      <c r="G292" s="121">
        <f t="shared" ref="G292:O292" si="229">SUM(G277:G291)</f>
        <v>940154.07000000007</v>
      </c>
      <c r="H292" s="121">
        <f t="shared" si="229"/>
        <v>0</v>
      </c>
      <c r="I292" s="121">
        <f t="shared" si="229"/>
        <v>940154.07000000007</v>
      </c>
      <c r="J292" s="121">
        <f t="shared" si="229"/>
        <v>26982.421808999999</v>
      </c>
      <c r="K292" s="188">
        <f t="shared" si="229"/>
        <v>63886.240011849994</v>
      </c>
      <c r="L292" s="121">
        <f t="shared" si="229"/>
        <v>28580.683728000004</v>
      </c>
      <c r="M292" s="121">
        <f t="shared" si="229"/>
        <v>5521.38</v>
      </c>
      <c r="N292" s="121">
        <f t="shared" si="229"/>
        <v>124970.72554884998</v>
      </c>
      <c r="O292" s="121">
        <f t="shared" si="229"/>
        <v>815183.34445114993</v>
      </c>
    </row>
    <row r="293" spans="1:16" s="7" customFormat="1" ht="36.75" customHeight="1" x14ac:dyDescent="0.2">
      <c r="A293" s="271" t="s">
        <v>502</v>
      </c>
      <c r="B293" s="272"/>
      <c r="C293" s="272"/>
      <c r="D293" s="272"/>
      <c r="E293" s="272"/>
      <c r="F293" s="272"/>
      <c r="G293" s="272"/>
      <c r="H293" s="272"/>
      <c r="I293" s="272"/>
      <c r="J293" s="272"/>
      <c r="K293" s="272"/>
      <c r="L293" s="272"/>
      <c r="M293" s="272"/>
      <c r="N293" s="272"/>
      <c r="O293" s="216"/>
    </row>
    <row r="294" spans="1:16" s="7" customFormat="1" ht="36.75" customHeight="1" x14ac:dyDescent="0.2">
      <c r="A294" s="167">
        <v>229</v>
      </c>
      <c r="B294" s="108" t="s">
        <v>199</v>
      </c>
      <c r="C294" s="108" t="s">
        <v>309</v>
      </c>
      <c r="D294" s="108" t="s">
        <v>702</v>
      </c>
      <c r="E294" s="137" t="s">
        <v>305</v>
      </c>
      <c r="F294" s="137" t="s">
        <v>19</v>
      </c>
      <c r="G294" s="177">
        <v>78828.75</v>
      </c>
      <c r="H294" s="177">
        <v>0</v>
      </c>
      <c r="I294" s="177">
        <f t="shared" ref="I294:I300" si="230">SUM(G294:H294)</f>
        <v>78828.75</v>
      </c>
      <c r="J294" s="170">
        <f>IF(G294&gt;=Datos!$D$14,(Datos!$D$14*Datos!$C$14),IF(G294&lt;=Datos!$D$14,(G294*Datos!$C$14)))</f>
        <v>2262.3851249999998</v>
      </c>
      <c r="K294" s="176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7125.3533854166672</v>
      </c>
      <c r="L294" s="170">
        <f>IF(G294&gt;=Datos!$D$15,(Datos!$D$15*Datos!$C$15),IF(G294&lt;=Datos!$D$15,(G294*Datos!$C$15)))</f>
        <v>2396.3939999999998</v>
      </c>
      <c r="M294" s="177">
        <v>25</v>
      </c>
      <c r="N294" s="177">
        <f t="shared" ref="N294:N298" si="231">SUM(J294:M294)</f>
        <v>11809.132510416668</v>
      </c>
      <c r="O294" s="213">
        <f t="shared" ref="O294:O298" si="232">+G294-N294</f>
        <v>67019.617489583325</v>
      </c>
    </row>
    <row r="295" spans="1:16" s="7" customFormat="1" ht="36.75" customHeight="1" x14ac:dyDescent="0.2">
      <c r="A295" s="167">
        <v>230</v>
      </c>
      <c r="B295" s="108" t="s">
        <v>186</v>
      </c>
      <c r="C295" s="108" t="s">
        <v>309</v>
      </c>
      <c r="D295" s="108" t="s">
        <v>702</v>
      </c>
      <c r="E295" s="137" t="s">
        <v>305</v>
      </c>
      <c r="F295" s="137" t="s">
        <v>19</v>
      </c>
      <c r="G295" s="177">
        <v>82500</v>
      </c>
      <c r="H295" s="177">
        <v>0</v>
      </c>
      <c r="I295" s="177">
        <f t="shared" si="230"/>
        <v>82500</v>
      </c>
      <c r="J295" s="170">
        <f>IF(G295&gt;=Datos!$D$14,(Datos!$D$14*Datos!$C$14),IF(G295&lt;=Datos!$D$14,(G295*Datos!$C$14)))</f>
        <v>2367.75</v>
      </c>
      <c r="K295" s="176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7988.9231666666674</v>
      </c>
      <c r="L295" s="170">
        <f>IF(G295&gt;=Datos!$D$15,(Datos!$D$15*Datos!$C$15),IF(G295&lt;=Datos!$D$15,(G295*Datos!$C$15)))</f>
        <v>2508</v>
      </c>
      <c r="M295" s="177">
        <v>25</v>
      </c>
      <c r="N295" s="177">
        <f t="shared" si="231"/>
        <v>12889.673166666667</v>
      </c>
      <c r="O295" s="213">
        <f t="shared" si="232"/>
        <v>69610.326833333325</v>
      </c>
    </row>
    <row r="296" spans="1:16" s="7" customFormat="1" ht="36.75" customHeight="1" x14ac:dyDescent="0.2">
      <c r="A296" s="167">
        <v>231</v>
      </c>
      <c r="B296" s="108" t="s">
        <v>299</v>
      </c>
      <c r="C296" s="108" t="s">
        <v>309</v>
      </c>
      <c r="D296" s="108" t="s">
        <v>702</v>
      </c>
      <c r="E296" s="137" t="s">
        <v>305</v>
      </c>
      <c r="F296" s="137" t="s">
        <v>19</v>
      </c>
      <c r="G296" s="177">
        <v>66000</v>
      </c>
      <c r="H296" s="177">
        <v>0</v>
      </c>
      <c r="I296" s="177">
        <f t="shared" si="230"/>
        <v>66000</v>
      </c>
      <c r="J296" s="170">
        <f>IF(G296&gt;=Datos!$D$14,(Datos!$D$14*Datos!$C$14),IF(G296&lt;=Datos!$D$14,(G296*Datos!$C$14)))</f>
        <v>1894.2</v>
      </c>
      <c r="K296" s="176">
        <v>4272.66</v>
      </c>
      <c r="L296" s="170">
        <f>IF(G296&gt;=Datos!$D$15,(Datos!$D$15*Datos!$C$15),IF(G296&lt;=Datos!$D$15,(G296*Datos!$C$15)))</f>
        <v>2006.4</v>
      </c>
      <c r="M296" s="177">
        <v>1740.46</v>
      </c>
      <c r="N296" s="177">
        <f t="shared" si="231"/>
        <v>9913.7200000000012</v>
      </c>
      <c r="O296" s="213">
        <f t="shared" si="232"/>
        <v>56086.28</v>
      </c>
    </row>
    <row r="297" spans="1:16" s="7" customFormat="1" ht="36.75" customHeight="1" x14ac:dyDescent="0.2">
      <c r="A297" s="167">
        <v>232</v>
      </c>
      <c r="B297" s="186" t="s">
        <v>32</v>
      </c>
      <c r="C297" s="108" t="s">
        <v>309</v>
      </c>
      <c r="D297" s="186" t="s">
        <v>677</v>
      </c>
      <c r="E297" s="137" t="s">
        <v>305</v>
      </c>
      <c r="F297" s="137" t="s">
        <v>19</v>
      </c>
      <c r="G297" s="131">
        <v>120000</v>
      </c>
      <c r="H297" s="177">
        <v>0</v>
      </c>
      <c r="I297" s="177">
        <f t="shared" si="230"/>
        <v>120000</v>
      </c>
      <c r="J297" s="170">
        <f>IF(G297&gt;=Datos!$D$14,(Datos!$D$14*Datos!$C$14),IF(G297&lt;=Datos!$D$14,(G297*Datos!$C$14)))</f>
        <v>3444</v>
      </c>
      <c r="K297" s="176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16809.860666666667</v>
      </c>
      <c r="L297" s="170">
        <f>IF(G297&gt;=Datos!$D$15,(Datos!$D$15*Datos!$C$15),IF(G297&lt;=Datos!$D$15,(G297*Datos!$C$15)))</f>
        <v>3648</v>
      </c>
      <c r="M297" s="177">
        <v>25</v>
      </c>
      <c r="N297" s="177">
        <f t="shared" ref="N297" si="233">SUM(J297:M297)</f>
        <v>23926.860666666667</v>
      </c>
      <c r="O297" s="213">
        <f t="shared" ref="O297" si="234">+G297-N297</f>
        <v>96073.139333333325</v>
      </c>
      <c r="P297" s="17"/>
    </row>
    <row r="298" spans="1:16" s="7" customFormat="1" ht="36.75" customHeight="1" x14ac:dyDescent="0.2">
      <c r="A298" s="167">
        <v>233</v>
      </c>
      <c r="B298" s="108" t="s">
        <v>230</v>
      </c>
      <c r="C298" s="108" t="s">
        <v>309</v>
      </c>
      <c r="D298" s="108" t="s">
        <v>702</v>
      </c>
      <c r="E298" s="137" t="s">
        <v>305</v>
      </c>
      <c r="F298" s="137" t="s">
        <v>19</v>
      </c>
      <c r="G298" s="177">
        <v>78828.75</v>
      </c>
      <c r="H298" s="177">
        <v>0</v>
      </c>
      <c r="I298" s="177">
        <f t="shared" si="230"/>
        <v>78828.75</v>
      </c>
      <c r="J298" s="170">
        <f>IF(G298&gt;=Datos!$D$14,(Datos!$D$14*Datos!$C$14),IF(G298&lt;=Datos!$D$14,(G298*Datos!$C$14)))</f>
        <v>2262.3851249999998</v>
      </c>
      <c r="K298" s="176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7125.3533854166672</v>
      </c>
      <c r="L298" s="170">
        <f>IF(G298&gt;=Datos!$D$15,(Datos!$D$15*Datos!$C$15),IF(G298&lt;=Datos!$D$15,(G298*Datos!$C$15)))</f>
        <v>2396.3939999999998</v>
      </c>
      <c r="M298" s="177">
        <v>25</v>
      </c>
      <c r="N298" s="177">
        <f t="shared" si="231"/>
        <v>11809.132510416668</v>
      </c>
      <c r="O298" s="213">
        <f t="shared" si="232"/>
        <v>67019.617489583325</v>
      </c>
    </row>
    <row r="299" spans="1:16" s="7" customFormat="1" ht="36.75" customHeight="1" x14ac:dyDescent="0.2">
      <c r="A299" s="167">
        <v>234</v>
      </c>
      <c r="B299" s="108" t="s">
        <v>136</v>
      </c>
      <c r="C299" s="108" t="s">
        <v>309</v>
      </c>
      <c r="D299" s="108" t="s">
        <v>248</v>
      </c>
      <c r="E299" s="137" t="s">
        <v>305</v>
      </c>
      <c r="F299" s="137" t="s">
        <v>19</v>
      </c>
      <c r="G299" s="177">
        <v>35000</v>
      </c>
      <c r="H299" s="177">
        <v>0</v>
      </c>
      <c r="I299" s="177">
        <f t="shared" si="230"/>
        <v>35000</v>
      </c>
      <c r="J299" s="170">
        <f>IF(G299&gt;=Datos!$D$14,(Datos!$D$14*Datos!$C$14),IF(G299&lt;=Datos!$D$14,(G299*Datos!$C$14)))</f>
        <v>1004.5</v>
      </c>
      <c r="K299" s="176" t="str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0</v>
      </c>
      <c r="L299" s="170">
        <f>IF(G299&gt;=Datos!$D$15,(Datos!$D$15*Datos!$C$15),IF(G299&lt;=Datos!$D$15,(G299*Datos!$C$15)))</f>
        <v>1064</v>
      </c>
      <c r="M299" s="177">
        <v>2525</v>
      </c>
      <c r="N299" s="177">
        <f t="shared" ref="N299:N300" si="235">SUM(J299:M299)</f>
        <v>4593.5</v>
      </c>
      <c r="O299" s="213">
        <f t="shared" ref="O299:O300" si="236">+G299-N299</f>
        <v>30406.5</v>
      </c>
    </row>
    <row r="300" spans="1:16" s="7" customFormat="1" ht="36.75" customHeight="1" x14ac:dyDescent="0.2">
      <c r="A300" s="167">
        <v>235</v>
      </c>
      <c r="B300" s="108" t="s">
        <v>162</v>
      </c>
      <c r="C300" s="108" t="s">
        <v>309</v>
      </c>
      <c r="D300" s="108" t="s">
        <v>702</v>
      </c>
      <c r="E300" s="137" t="s">
        <v>305</v>
      </c>
      <c r="F300" s="137" t="s">
        <v>19</v>
      </c>
      <c r="G300" s="177">
        <v>66000</v>
      </c>
      <c r="H300" s="177">
        <v>0</v>
      </c>
      <c r="I300" s="177">
        <f t="shared" si="230"/>
        <v>66000</v>
      </c>
      <c r="J300" s="170">
        <f>IF(G300&gt;=Datos!$D$14,(Datos!$D$14*Datos!$C$14),IF(G300&lt;=Datos!$D$14,(G300*Datos!$C$14)))</f>
        <v>1894.2</v>
      </c>
      <c r="K300" s="176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4615.755666666666</v>
      </c>
      <c r="L300" s="170">
        <f>IF(G300&gt;=Datos!$D$15,(Datos!$D$15*Datos!$C$15),IF(G300&lt;=Datos!$D$15,(G300*Datos!$C$15)))</f>
        <v>2006.4</v>
      </c>
      <c r="M300" s="177">
        <v>25</v>
      </c>
      <c r="N300" s="177">
        <f t="shared" si="235"/>
        <v>8541.3556666666664</v>
      </c>
      <c r="O300" s="213">
        <f t="shared" si="236"/>
        <v>57458.64433333333</v>
      </c>
    </row>
    <row r="301" spans="1:16" s="86" customFormat="1" ht="36.75" customHeight="1" x14ac:dyDescent="0.2">
      <c r="A301" s="271" t="s">
        <v>490</v>
      </c>
      <c r="B301" s="272"/>
      <c r="C301" s="117">
        <v>7</v>
      </c>
      <c r="D301" s="117"/>
      <c r="E301" s="212"/>
      <c r="F301" s="134"/>
      <c r="G301" s="121">
        <f t="shared" ref="G301:O301" si="237">SUM(G294:G300)</f>
        <v>527157.5</v>
      </c>
      <c r="H301" s="121">
        <f t="shared" si="237"/>
        <v>0</v>
      </c>
      <c r="I301" s="121">
        <f t="shared" si="237"/>
        <v>527157.5</v>
      </c>
      <c r="J301" s="121">
        <f t="shared" si="237"/>
        <v>15129.420249999999</v>
      </c>
      <c r="K301" s="188">
        <f t="shared" si="237"/>
        <v>47937.906270833329</v>
      </c>
      <c r="L301" s="121">
        <f t="shared" si="237"/>
        <v>16025.588</v>
      </c>
      <c r="M301" s="121">
        <f t="shared" si="237"/>
        <v>4390.46</v>
      </c>
      <c r="N301" s="121">
        <f t="shared" si="237"/>
        <v>83483.374520833342</v>
      </c>
      <c r="O301" s="121">
        <f t="shared" si="237"/>
        <v>443674.12547916663</v>
      </c>
    </row>
    <row r="302" spans="1:16" s="7" customFormat="1" ht="36.75" customHeight="1" x14ac:dyDescent="0.2">
      <c r="A302" s="271" t="s">
        <v>503</v>
      </c>
      <c r="B302" s="272"/>
      <c r="C302" s="272"/>
      <c r="D302" s="272"/>
      <c r="E302" s="272"/>
      <c r="F302" s="272"/>
      <c r="G302" s="272"/>
      <c r="H302" s="272"/>
      <c r="I302" s="272"/>
      <c r="J302" s="272"/>
      <c r="K302" s="272"/>
      <c r="L302" s="272"/>
      <c r="M302" s="272"/>
      <c r="N302" s="272"/>
      <c r="O302" s="273"/>
    </row>
    <row r="303" spans="1:16" s="7" customFormat="1" ht="36.75" customHeight="1" x14ac:dyDescent="0.2">
      <c r="A303" s="167">
        <v>236</v>
      </c>
      <c r="B303" s="108" t="s">
        <v>58</v>
      </c>
      <c r="C303" s="108" t="s">
        <v>311</v>
      </c>
      <c r="D303" s="108" t="s">
        <v>250</v>
      </c>
      <c r="E303" s="137" t="s">
        <v>305</v>
      </c>
      <c r="F303" s="137" t="s">
        <v>19</v>
      </c>
      <c r="G303" s="177">
        <v>36764.230000000003</v>
      </c>
      <c r="H303" s="177">
        <v>0</v>
      </c>
      <c r="I303" s="177">
        <f t="shared" ref="I303:I310" si="238">SUM(G303:H303)</f>
        <v>36764.230000000003</v>
      </c>
      <c r="J303" s="170">
        <f>IF(G303&gt;=Datos!$D$14,(Datos!$D$14*Datos!$C$14),IF(G303&lt;=Datos!$D$14,(G303*Datos!$C$14)))</f>
        <v>1055.133401</v>
      </c>
      <c r="K303" s="176" t="str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0</v>
      </c>
      <c r="L303" s="170">
        <f>IF(G303&gt;=Datos!$D$15,(Datos!$D$15*Datos!$C$15),IF(G303&lt;=Datos!$D$15,(G303*Datos!$C$15)))</f>
        <v>1117.6325920000002</v>
      </c>
      <c r="M303" s="177">
        <v>5275</v>
      </c>
      <c r="N303" s="177">
        <f t="shared" ref="N303:N306" si="239">SUM(J303:M303)</f>
        <v>7447.765993</v>
      </c>
      <c r="O303" s="213">
        <f t="shared" ref="O303:O306" si="240">+G303-N303</f>
        <v>29316.464007000002</v>
      </c>
    </row>
    <row r="304" spans="1:16" s="7" customFormat="1" ht="36.75" customHeight="1" x14ac:dyDescent="0.2">
      <c r="A304" s="167">
        <v>237</v>
      </c>
      <c r="B304" s="186" t="s">
        <v>160</v>
      </c>
      <c r="C304" s="108" t="s">
        <v>311</v>
      </c>
      <c r="D304" s="186" t="s">
        <v>242</v>
      </c>
      <c r="E304" s="137" t="s">
        <v>305</v>
      </c>
      <c r="F304" s="137" t="s">
        <v>19</v>
      </c>
      <c r="G304" s="131">
        <v>75075</v>
      </c>
      <c r="H304" s="177">
        <v>0</v>
      </c>
      <c r="I304" s="177">
        <f t="shared" si="238"/>
        <v>75075</v>
      </c>
      <c r="J304" s="170">
        <f>IF(G304&gt;=Datos!$D$14,(Datos!$D$14*Datos!$C$14),IF(G304&lt;=Datos!$D$14,(G304*Datos!$C$14)))</f>
        <v>2154.6525000000001</v>
      </c>
      <c r="K304" s="176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6323.4891666666672</v>
      </c>
      <c r="L304" s="170">
        <f>IF(G304&gt;=Datos!$D$15,(Datos!$D$15*Datos!$C$15),IF(G304&lt;=Datos!$D$15,(G304*Datos!$C$15)))</f>
        <v>2282.2800000000002</v>
      </c>
      <c r="M304" s="177">
        <v>25</v>
      </c>
      <c r="N304" s="177">
        <f t="shared" si="239"/>
        <v>10785.421666666667</v>
      </c>
      <c r="O304" s="213">
        <f t="shared" si="240"/>
        <v>64289.578333333331</v>
      </c>
      <c r="P304" s="17"/>
    </row>
    <row r="305" spans="1:15" s="7" customFormat="1" ht="36.75" customHeight="1" x14ac:dyDescent="0.2">
      <c r="A305" s="167">
        <v>238</v>
      </c>
      <c r="B305" s="108" t="s">
        <v>54</v>
      </c>
      <c r="C305" s="108" t="s">
        <v>311</v>
      </c>
      <c r="D305" s="108" t="s">
        <v>658</v>
      </c>
      <c r="E305" s="137" t="s">
        <v>305</v>
      </c>
      <c r="F305" s="137" t="s">
        <v>19</v>
      </c>
      <c r="G305" s="177">
        <v>78828.75</v>
      </c>
      <c r="H305" s="177">
        <v>0</v>
      </c>
      <c r="I305" s="177">
        <f t="shared" si="238"/>
        <v>78828.75</v>
      </c>
      <c r="J305" s="170">
        <f>IF(G305&gt;=Datos!$D$14,(Datos!$D$14*Datos!$C$14),IF(G305&lt;=Datos!$D$14,(G305*Datos!$C$14)))</f>
        <v>2262.3851249999998</v>
      </c>
      <c r="K305" s="176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7125.3533854166672</v>
      </c>
      <c r="L305" s="170">
        <f>IF(G305&gt;=Datos!$D$15,(Datos!$D$15*Datos!$C$15),IF(G305&lt;=Datos!$D$15,(G305*Datos!$C$15)))</f>
        <v>2396.3939999999998</v>
      </c>
      <c r="M305" s="177">
        <v>25</v>
      </c>
      <c r="N305" s="177">
        <f t="shared" si="239"/>
        <v>11809.132510416668</v>
      </c>
      <c r="O305" s="213">
        <f t="shared" si="240"/>
        <v>67019.617489583325</v>
      </c>
    </row>
    <row r="306" spans="1:15" s="7" customFormat="1" ht="36.75" customHeight="1" x14ac:dyDescent="0.2">
      <c r="A306" s="167">
        <v>239</v>
      </c>
      <c r="B306" s="108" t="s">
        <v>204</v>
      </c>
      <c r="C306" s="108" t="s">
        <v>311</v>
      </c>
      <c r="D306" s="108" t="s">
        <v>260</v>
      </c>
      <c r="E306" s="137" t="s">
        <v>305</v>
      </c>
      <c r="F306" s="137" t="s">
        <v>306</v>
      </c>
      <c r="G306" s="177">
        <v>35000</v>
      </c>
      <c r="H306" s="177">
        <v>0</v>
      </c>
      <c r="I306" s="177">
        <f t="shared" si="238"/>
        <v>35000</v>
      </c>
      <c r="J306" s="170">
        <f>IF(G306&gt;=Datos!$D$14,(Datos!$D$14*Datos!$C$14),IF(G306&lt;=Datos!$D$14,(G306*Datos!$C$14)))</f>
        <v>1004.5</v>
      </c>
      <c r="K306" s="176" t="str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0</v>
      </c>
      <c r="L306" s="170">
        <f>IF(G306&gt;=Datos!$D$15,(Datos!$D$15*Datos!$C$15),IF(G306&lt;=Datos!$D$15,(G306*Datos!$C$15)))</f>
        <v>1064</v>
      </c>
      <c r="M306" s="177">
        <v>3525</v>
      </c>
      <c r="N306" s="177">
        <f t="shared" si="239"/>
        <v>5593.5</v>
      </c>
      <c r="O306" s="213">
        <f t="shared" si="240"/>
        <v>29406.5</v>
      </c>
    </row>
    <row r="307" spans="1:15" s="7" customFormat="1" ht="36.75" customHeight="1" x14ac:dyDescent="0.2">
      <c r="A307" s="167">
        <v>240</v>
      </c>
      <c r="B307" s="108" t="s">
        <v>111</v>
      </c>
      <c r="C307" s="108" t="s">
        <v>311</v>
      </c>
      <c r="D307" s="108" t="s">
        <v>250</v>
      </c>
      <c r="E307" s="137" t="s">
        <v>305</v>
      </c>
      <c r="F307" s="137" t="s">
        <v>306</v>
      </c>
      <c r="G307" s="177">
        <v>36764.230000000003</v>
      </c>
      <c r="H307" s="177">
        <v>0</v>
      </c>
      <c r="I307" s="177">
        <f t="shared" si="238"/>
        <v>36764.230000000003</v>
      </c>
      <c r="J307" s="170">
        <f>IF(G307&gt;=Datos!$D$14,(Datos!$D$14*Datos!$C$14),IF(G307&lt;=Datos!$D$14,(G307*Datos!$C$14)))</f>
        <v>1055.133401</v>
      </c>
      <c r="K307" s="176" t="str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0</v>
      </c>
      <c r="L307" s="170">
        <f>IF(G307&gt;=Datos!$D$15,(Datos!$D$15*Datos!$C$15),IF(G307&lt;=Datos!$D$15,(G307*Datos!$C$15)))</f>
        <v>1117.6325920000002</v>
      </c>
      <c r="M307" s="177">
        <v>3325</v>
      </c>
      <c r="N307" s="177">
        <f t="shared" ref="N307" si="241">SUM(J307:M307)</f>
        <v>5497.765993</v>
      </c>
      <c r="O307" s="213">
        <f t="shared" ref="O307" si="242">+G307-N307</f>
        <v>31266.464007000002</v>
      </c>
    </row>
    <row r="308" spans="1:15" s="7" customFormat="1" ht="36.75" customHeight="1" x14ac:dyDescent="0.2">
      <c r="A308" s="167">
        <v>241</v>
      </c>
      <c r="B308" s="108" t="s">
        <v>231</v>
      </c>
      <c r="C308" s="108" t="s">
        <v>311</v>
      </c>
      <c r="D308" s="108" t="s">
        <v>261</v>
      </c>
      <c r="E308" s="137" t="s">
        <v>305</v>
      </c>
      <c r="F308" s="137" t="s">
        <v>19</v>
      </c>
      <c r="G308" s="177">
        <v>78828.75</v>
      </c>
      <c r="H308" s="177">
        <v>0</v>
      </c>
      <c r="I308" s="177">
        <f t="shared" si="238"/>
        <v>78828.75</v>
      </c>
      <c r="J308" s="170">
        <f>IF(G308&gt;=Datos!$D$14,(Datos!$D$14*Datos!$C$14),IF(G308&lt;=Datos!$D$14,(G308*Datos!$C$14)))</f>
        <v>2262.3851249999998</v>
      </c>
      <c r="K308" s="176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7125.3533854166672</v>
      </c>
      <c r="L308" s="170">
        <f>IF(G308&gt;=Datos!$D$15,(Datos!$D$15*Datos!$C$15),IF(G308&lt;=Datos!$D$15,(G308*Datos!$C$15)))</f>
        <v>2396.3939999999998</v>
      </c>
      <c r="M308" s="177">
        <v>25</v>
      </c>
      <c r="N308" s="177">
        <f t="shared" ref="N308:N310" si="243">SUM(J308:M308)</f>
        <v>11809.132510416668</v>
      </c>
      <c r="O308" s="213">
        <f t="shared" ref="O308:O310" si="244">+G308-N308</f>
        <v>67019.617489583325</v>
      </c>
    </row>
    <row r="309" spans="1:15" s="7" customFormat="1" ht="36.75" customHeight="1" x14ac:dyDescent="0.2">
      <c r="A309" s="167">
        <v>242</v>
      </c>
      <c r="B309" s="108" t="s">
        <v>617</v>
      </c>
      <c r="C309" s="108" t="s">
        <v>311</v>
      </c>
      <c r="D309" s="108" t="s">
        <v>242</v>
      </c>
      <c r="E309" s="137" t="s">
        <v>305</v>
      </c>
      <c r="F309" s="137" t="s">
        <v>19</v>
      </c>
      <c r="G309" s="177">
        <v>75075</v>
      </c>
      <c r="H309" s="177">
        <v>0</v>
      </c>
      <c r="I309" s="177">
        <f t="shared" si="238"/>
        <v>75075</v>
      </c>
      <c r="J309" s="170">
        <f>IF(G309&gt;=Datos!$D$14,(Datos!$D$14*Datos!$C$14),IF(G309&lt;=Datos!$D$14,(G309*Datos!$C$14)))</f>
        <v>2154.6525000000001</v>
      </c>
      <c r="K309" s="176">
        <v>5980.4</v>
      </c>
      <c r="L309" s="170">
        <f>IF(G309&gt;=Datos!$D$15,(Datos!$D$15*Datos!$C$15),IF(G309&lt;=Datos!$D$15,(G309*Datos!$C$15)))</f>
        <v>2282.2800000000002</v>
      </c>
      <c r="M309" s="177">
        <v>1740.46</v>
      </c>
      <c r="N309" s="177">
        <f t="shared" si="243"/>
        <v>12157.7925</v>
      </c>
      <c r="O309" s="213">
        <f t="shared" si="244"/>
        <v>62917.207500000004</v>
      </c>
    </row>
    <row r="310" spans="1:15" s="7" customFormat="1" ht="36.75" customHeight="1" x14ac:dyDescent="0.2">
      <c r="A310" s="167">
        <v>243</v>
      </c>
      <c r="B310" s="108" t="s">
        <v>215</v>
      </c>
      <c r="C310" s="108" t="s">
        <v>311</v>
      </c>
      <c r="D310" s="108" t="s">
        <v>241</v>
      </c>
      <c r="E310" s="137" t="s">
        <v>305</v>
      </c>
      <c r="F310" s="137" t="s">
        <v>19</v>
      </c>
      <c r="G310" s="177">
        <v>75075</v>
      </c>
      <c r="H310" s="177">
        <v>0</v>
      </c>
      <c r="I310" s="177">
        <f t="shared" si="238"/>
        <v>75075</v>
      </c>
      <c r="J310" s="170">
        <f>IF(G310&gt;=Datos!$D$14,(Datos!$D$14*Datos!$C$14),IF(G310&lt;=Datos!$D$14,(G310*Datos!$C$14)))</f>
        <v>2154.6525000000001</v>
      </c>
      <c r="K310" s="176">
        <v>5980.4</v>
      </c>
      <c r="L310" s="170">
        <f>IF(G310&gt;=Datos!$D$15,(Datos!$D$15*Datos!$C$15),IF(G310&lt;=Datos!$D$15,(G310*Datos!$C$15)))</f>
        <v>2282.2800000000002</v>
      </c>
      <c r="M310" s="177">
        <v>1740.46</v>
      </c>
      <c r="N310" s="177">
        <f t="shared" si="243"/>
        <v>12157.7925</v>
      </c>
      <c r="O310" s="213">
        <f t="shared" si="244"/>
        <v>62917.207500000004</v>
      </c>
    </row>
    <row r="311" spans="1:15" s="86" customFormat="1" ht="36.75" customHeight="1" x14ac:dyDescent="0.2">
      <c r="A311" s="271" t="s">
        <v>490</v>
      </c>
      <c r="B311" s="272"/>
      <c r="C311" s="117">
        <v>8</v>
      </c>
      <c r="D311" s="117"/>
      <c r="E311" s="212"/>
      <c r="F311" s="134"/>
      <c r="G311" s="121">
        <f>SUM(G303:G310)</f>
        <v>491410.96</v>
      </c>
      <c r="H311" s="121">
        <f t="shared" ref="H311:O311" si="245">SUM(H303:H310)</f>
        <v>0</v>
      </c>
      <c r="I311" s="121">
        <f t="shared" si="245"/>
        <v>491410.96</v>
      </c>
      <c r="J311" s="121">
        <f t="shared" si="245"/>
        <v>14103.494552</v>
      </c>
      <c r="K311" s="188">
        <f t="shared" si="245"/>
        <v>32534.995937500003</v>
      </c>
      <c r="L311" s="121">
        <f t="shared" si="245"/>
        <v>14938.893184000002</v>
      </c>
      <c r="M311" s="121">
        <f t="shared" si="245"/>
        <v>15680.919999999998</v>
      </c>
      <c r="N311" s="121">
        <f t="shared" si="245"/>
        <v>77258.303673499991</v>
      </c>
      <c r="O311" s="121">
        <f t="shared" si="245"/>
        <v>414152.6563265</v>
      </c>
    </row>
    <row r="312" spans="1:15" s="7" customFormat="1" ht="36.75" customHeight="1" x14ac:dyDescent="0.2">
      <c r="A312" s="271" t="s">
        <v>549</v>
      </c>
      <c r="B312" s="272"/>
      <c r="C312" s="272"/>
      <c r="D312" s="272"/>
      <c r="E312" s="272"/>
      <c r="F312" s="272"/>
      <c r="G312" s="272"/>
      <c r="H312" s="272"/>
      <c r="I312" s="272"/>
      <c r="J312" s="272"/>
      <c r="K312" s="272"/>
      <c r="L312" s="272"/>
      <c r="M312" s="272"/>
      <c r="N312" s="272"/>
      <c r="O312" s="273"/>
    </row>
    <row r="313" spans="1:15" s="7" customFormat="1" ht="36.75" customHeight="1" x14ac:dyDescent="0.2">
      <c r="A313" s="167">
        <v>244</v>
      </c>
      <c r="B313" s="108" t="s">
        <v>42</v>
      </c>
      <c r="C313" s="108" t="s">
        <v>311</v>
      </c>
      <c r="D313" s="108" t="s">
        <v>702</v>
      </c>
      <c r="E313" s="137" t="s">
        <v>305</v>
      </c>
      <c r="F313" s="137" t="s">
        <v>19</v>
      </c>
      <c r="G313" s="177">
        <v>66000</v>
      </c>
      <c r="H313" s="177">
        <v>0</v>
      </c>
      <c r="I313" s="177">
        <f t="shared" ref="I313:I316" si="246">SUM(G313:H313)</f>
        <v>66000</v>
      </c>
      <c r="J313" s="170">
        <f>IF(G313&gt;=Datos!$D$14,(Datos!$D$14*Datos!$C$14),IF(G313&lt;=Datos!$D$14,(G313*Datos!$C$14)))</f>
        <v>1894.2</v>
      </c>
      <c r="K313" s="176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4615.755666666666</v>
      </c>
      <c r="L313" s="170">
        <f>IF(G313&gt;=Datos!$D$15,(Datos!$D$15*Datos!$C$15),IF(G313&lt;=Datos!$D$15,(G313*Datos!$C$15)))</f>
        <v>2006.4</v>
      </c>
      <c r="M313" s="177">
        <v>7209.24</v>
      </c>
      <c r="N313" s="177">
        <f t="shared" ref="N313:N314" si="247">SUM(J313:M313)</f>
        <v>15725.595666666666</v>
      </c>
      <c r="O313" s="213">
        <f t="shared" ref="O313:O314" si="248">+G313-N313</f>
        <v>50274.404333333332</v>
      </c>
    </row>
    <row r="314" spans="1:15" s="7" customFormat="1" ht="36.75" customHeight="1" x14ac:dyDescent="0.2">
      <c r="A314" s="167">
        <v>245</v>
      </c>
      <c r="B314" s="108" t="s">
        <v>166</v>
      </c>
      <c r="C314" s="108" t="s">
        <v>311</v>
      </c>
      <c r="D314" s="108" t="s">
        <v>702</v>
      </c>
      <c r="E314" s="137" t="s">
        <v>305</v>
      </c>
      <c r="F314" s="137" t="s">
        <v>19</v>
      </c>
      <c r="G314" s="177">
        <v>66000</v>
      </c>
      <c r="H314" s="177">
        <v>0</v>
      </c>
      <c r="I314" s="177">
        <f t="shared" si="246"/>
        <v>66000</v>
      </c>
      <c r="J314" s="170">
        <f>IF(G314&gt;=Datos!$D$14,(Datos!$D$14*Datos!$C$14),IF(G314&lt;=Datos!$D$14,(G314*Datos!$C$14)))</f>
        <v>1894.2</v>
      </c>
      <c r="K314" s="176">
        <f>IF((G314-J314-L314)&lt;=Datos!$G$7,"0",IF((G314-J314-L314)&lt;=Datos!$G$8,((G314-J314-L314)-Datos!$F$8)*Datos!$I$6,IF((G314-J314-L314)&lt;=Datos!$G$9,Datos!$I$8+((G314-J314-L314)-Datos!$F$9)*Datos!$J$6,IF((G314-J314-L314)&gt;=Datos!$F$10,(Datos!$I$8+Datos!$J$8)+((G314-J314-L314)-Datos!$F$10)*Datos!$K$6))))</f>
        <v>4615.755666666666</v>
      </c>
      <c r="L314" s="170">
        <f>IF(G314&gt;=Datos!$D$15,(Datos!$D$15*Datos!$C$15),IF(G314&lt;=Datos!$D$15,(G314*Datos!$C$15)))</f>
        <v>2006.4</v>
      </c>
      <c r="M314" s="177">
        <v>2025</v>
      </c>
      <c r="N314" s="177">
        <f t="shared" si="247"/>
        <v>10541.355666666666</v>
      </c>
      <c r="O314" s="213">
        <f t="shared" si="248"/>
        <v>55458.64433333333</v>
      </c>
    </row>
    <row r="315" spans="1:15" s="7" customFormat="1" ht="36.75" customHeight="1" x14ac:dyDescent="0.2">
      <c r="A315" s="167">
        <v>246</v>
      </c>
      <c r="B315" s="108" t="s">
        <v>38</v>
      </c>
      <c r="C315" s="108" t="s">
        <v>311</v>
      </c>
      <c r="D315" s="108" t="s">
        <v>677</v>
      </c>
      <c r="E315" s="137" t="s">
        <v>305</v>
      </c>
      <c r="F315" s="137" t="s">
        <v>19</v>
      </c>
      <c r="G315" s="177">
        <v>90000</v>
      </c>
      <c r="H315" s="177">
        <v>0</v>
      </c>
      <c r="I315" s="177">
        <f t="shared" si="246"/>
        <v>90000</v>
      </c>
      <c r="J315" s="170">
        <f>IF(G315&gt;=Datos!$D$14,(Datos!$D$14*Datos!$C$14),IF(G315&lt;=Datos!$D$14,(G315*Datos!$C$14)))</f>
        <v>2583</v>
      </c>
      <c r="K315" s="176">
        <v>9753.1200000000008</v>
      </c>
      <c r="L315" s="170">
        <f>IF(G315&gt;=Datos!$D$15,(Datos!$D$15*Datos!$C$15),IF(G315&lt;=Datos!$D$15,(G315*Datos!$C$15)))</f>
        <v>2736</v>
      </c>
      <c r="M315" s="177">
        <v>25</v>
      </c>
      <c r="N315" s="177">
        <f>SUM(J315:M315)</f>
        <v>15097.12</v>
      </c>
      <c r="O315" s="213">
        <f>+G315-N315</f>
        <v>74902.880000000005</v>
      </c>
    </row>
    <row r="316" spans="1:15" s="7" customFormat="1" ht="36.75" customHeight="1" x14ac:dyDescent="0.2">
      <c r="A316" s="167">
        <v>247</v>
      </c>
      <c r="B316" s="108" t="s">
        <v>86</v>
      </c>
      <c r="C316" s="108" t="s">
        <v>311</v>
      </c>
      <c r="D316" s="108" t="s">
        <v>702</v>
      </c>
      <c r="E316" s="137" t="s">
        <v>305</v>
      </c>
      <c r="F316" s="137" t="s">
        <v>306</v>
      </c>
      <c r="G316" s="177">
        <v>66000</v>
      </c>
      <c r="H316" s="177">
        <v>0</v>
      </c>
      <c r="I316" s="177">
        <f t="shared" si="246"/>
        <v>66000</v>
      </c>
      <c r="J316" s="170">
        <f>IF(G316&gt;=Datos!$D$14,(Datos!$D$14*Datos!$C$14),IF(G316&lt;=Datos!$D$14,(G316*Datos!$C$14)))</f>
        <v>1894.2</v>
      </c>
      <c r="K316" s="176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4615.755666666666</v>
      </c>
      <c r="L316" s="170">
        <f>IF(G316&gt;=Datos!$D$15,(Datos!$D$15*Datos!$C$15),IF(G316&lt;=Datos!$D$15,(G316*Datos!$C$15)))</f>
        <v>2006.4</v>
      </c>
      <c r="M316" s="177">
        <v>2262.6799999999998</v>
      </c>
      <c r="N316" s="177">
        <f t="shared" ref="N316" si="249">SUM(J316:M316)</f>
        <v>10779.035666666667</v>
      </c>
      <c r="O316" s="213">
        <f t="shared" ref="O316" si="250">+G316-N316</f>
        <v>55220.964333333337</v>
      </c>
    </row>
    <row r="317" spans="1:15" s="86" customFormat="1" ht="36.75" customHeight="1" x14ac:dyDescent="0.2">
      <c r="A317" s="271" t="s">
        <v>490</v>
      </c>
      <c r="B317" s="272"/>
      <c r="C317" s="117">
        <v>4</v>
      </c>
      <c r="D317" s="117"/>
      <c r="E317" s="212"/>
      <c r="F317" s="134"/>
      <c r="G317" s="121">
        <f>SUM(G313:G316)</f>
        <v>288000</v>
      </c>
      <c r="H317" s="121">
        <f t="shared" ref="H317:O317" si="251">SUM(H313:H316)</f>
        <v>0</v>
      </c>
      <c r="I317" s="121">
        <f t="shared" si="251"/>
        <v>288000</v>
      </c>
      <c r="J317" s="121">
        <f t="shared" si="251"/>
        <v>8265.6</v>
      </c>
      <c r="K317" s="188">
        <f t="shared" si="251"/>
        <v>23600.386999999995</v>
      </c>
      <c r="L317" s="121">
        <f t="shared" si="251"/>
        <v>8755.2000000000007</v>
      </c>
      <c r="M317" s="121">
        <f t="shared" si="251"/>
        <v>11521.92</v>
      </c>
      <c r="N317" s="121">
        <f t="shared" si="251"/>
        <v>52143.107000000004</v>
      </c>
      <c r="O317" s="121">
        <f t="shared" si="251"/>
        <v>235856.89300000001</v>
      </c>
    </row>
    <row r="318" spans="1:15" s="7" customFormat="1" ht="36.75" customHeight="1" x14ac:dyDescent="0.2">
      <c r="A318" s="271" t="s">
        <v>504</v>
      </c>
      <c r="B318" s="272"/>
      <c r="C318" s="272"/>
      <c r="D318" s="272"/>
      <c r="E318" s="272"/>
      <c r="F318" s="272"/>
      <c r="G318" s="272"/>
      <c r="H318" s="272"/>
      <c r="I318" s="272"/>
      <c r="J318" s="272"/>
      <c r="K318" s="272"/>
      <c r="L318" s="272"/>
      <c r="M318" s="272"/>
      <c r="N318" s="272"/>
      <c r="O318" s="273"/>
    </row>
    <row r="319" spans="1:15" s="7" customFormat="1" ht="36.75" customHeight="1" x14ac:dyDescent="0.2">
      <c r="A319" s="167">
        <v>248</v>
      </c>
      <c r="B319" s="108" t="s">
        <v>67</v>
      </c>
      <c r="C319" s="108" t="s">
        <v>310</v>
      </c>
      <c r="D319" s="125" t="s">
        <v>486</v>
      </c>
      <c r="E319" s="137" t="s">
        <v>305</v>
      </c>
      <c r="F319" s="137" t="s">
        <v>19</v>
      </c>
      <c r="G319" s="177">
        <v>135000</v>
      </c>
      <c r="H319" s="177">
        <v>0</v>
      </c>
      <c r="I319" s="177">
        <f t="shared" ref="I319" si="252">SUM(G319:H319)</f>
        <v>135000</v>
      </c>
      <c r="J319" s="170">
        <f>IF(G319&gt;=Datos!$D$14,(Datos!$D$14*Datos!$C$14),IF(G319&lt;=Datos!$D$14,(G319*Datos!$C$14)))</f>
        <v>3874.5</v>
      </c>
      <c r="K319" s="176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20338.235666666667</v>
      </c>
      <c r="L319" s="170">
        <f>IF(G319&gt;=Datos!$D$15,(Datos!$D$15*Datos!$C$15),IF(G319&lt;=Datos!$D$15,(G319*Datos!$C$15)))</f>
        <v>4104</v>
      </c>
      <c r="M319" s="177">
        <v>25</v>
      </c>
      <c r="N319" s="177">
        <f t="shared" ref="N319" si="253">SUM(J319:M319)</f>
        <v>28341.735666666667</v>
      </c>
      <c r="O319" s="213">
        <f t="shared" ref="O319" si="254">+G319-N319</f>
        <v>106658.26433333333</v>
      </c>
    </row>
    <row r="320" spans="1:15" s="86" customFormat="1" ht="36.75" customHeight="1" x14ac:dyDescent="0.2">
      <c r="A320" s="271" t="s">
        <v>490</v>
      </c>
      <c r="B320" s="272"/>
      <c r="C320" s="117">
        <v>1</v>
      </c>
      <c r="D320" s="117"/>
      <c r="E320" s="212"/>
      <c r="F320" s="134"/>
      <c r="G320" s="121">
        <f>SUM(G319)</f>
        <v>135000</v>
      </c>
      <c r="H320" s="121">
        <f t="shared" ref="H320:O320" si="255">SUM(H319)</f>
        <v>0</v>
      </c>
      <c r="I320" s="121">
        <f t="shared" si="255"/>
        <v>135000</v>
      </c>
      <c r="J320" s="121">
        <f t="shared" si="255"/>
        <v>3874.5</v>
      </c>
      <c r="K320" s="188">
        <f t="shared" si="255"/>
        <v>20338.235666666667</v>
      </c>
      <c r="L320" s="121">
        <f t="shared" si="255"/>
        <v>4104</v>
      </c>
      <c r="M320" s="121">
        <f t="shared" si="255"/>
        <v>25</v>
      </c>
      <c r="N320" s="121">
        <f t="shared" si="255"/>
        <v>28341.735666666667</v>
      </c>
      <c r="O320" s="207">
        <f t="shared" si="255"/>
        <v>106658.26433333333</v>
      </c>
    </row>
    <row r="321" spans="1:15" s="7" customFormat="1" ht="36.75" customHeight="1" x14ac:dyDescent="0.2">
      <c r="A321" s="271" t="s">
        <v>550</v>
      </c>
      <c r="B321" s="272"/>
      <c r="C321" s="272"/>
      <c r="D321" s="272"/>
      <c r="E321" s="272"/>
      <c r="F321" s="272"/>
      <c r="G321" s="272"/>
      <c r="H321" s="272"/>
      <c r="I321" s="272"/>
      <c r="J321" s="272"/>
      <c r="K321" s="272"/>
      <c r="L321" s="272"/>
      <c r="M321" s="272"/>
      <c r="N321" s="272"/>
      <c r="O321" s="273"/>
    </row>
    <row r="322" spans="1:15" s="7" customFormat="1" ht="36.75" customHeight="1" x14ac:dyDescent="0.2">
      <c r="A322" s="167">
        <v>249</v>
      </c>
      <c r="B322" s="108" t="s">
        <v>31</v>
      </c>
      <c r="C322" s="108" t="s">
        <v>310</v>
      </c>
      <c r="D322" s="108" t="s">
        <v>242</v>
      </c>
      <c r="E322" s="137" t="s">
        <v>305</v>
      </c>
      <c r="F322" s="137" t="s">
        <v>19</v>
      </c>
      <c r="G322" s="177">
        <v>73931</v>
      </c>
      <c r="H322" s="177">
        <v>0</v>
      </c>
      <c r="I322" s="177">
        <f t="shared" ref="I322:I329" si="256">SUM(G322:H322)</f>
        <v>73931</v>
      </c>
      <c r="J322" s="170">
        <f>IF(G322&gt;=Datos!$D$14,(Datos!$D$14*Datos!$C$14),IF(G322&lt;=Datos!$D$14,(G322*Datos!$C$14)))</f>
        <v>2121.8197</v>
      </c>
      <c r="K322" s="176">
        <v>5422.03</v>
      </c>
      <c r="L322" s="170">
        <f>IF(G322&gt;=Datos!$D$15,(Datos!$D$15*Datos!$C$15),IF(G322&lt;=Datos!$D$15,(G322*Datos!$C$15)))</f>
        <v>2247.5023999999999</v>
      </c>
      <c r="M322" s="177">
        <v>3455.92</v>
      </c>
      <c r="N322" s="177">
        <f t="shared" ref="N322:N326" si="257">SUM(J322:M322)</f>
        <v>13247.2721</v>
      </c>
      <c r="O322" s="213">
        <f t="shared" ref="O322:O326" si="258">+G322-N322</f>
        <v>60683.727899999998</v>
      </c>
    </row>
    <row r="323" spans="1:15" s="7" customFormat="1" ht="36.75" customHeight="1" x14ac:dyDescent="0.2">
      <c r="A323" s="167">
        <v>250</v>
      </c>
      <c r="B323" s="108" t="s">
        <v>129</v>
      </c>
      <c r="C323" s="108" t="s">
        <v>310</v>
      </c>
      <c r="D323" s="108" t="s">
        <v>658</v>
      </c>
      <c r="E323" s="137" t="s">
        <v>305</v>
      </c>
      <c r="F323" s="137" t="s">
        <v>19</v>
      </c>
      <c r="G323" s="177">
        <v>78828.75</v>
      </c>
      <c r="H323" s="177">
        <v>0</v>
      </c>
      <c r="I323" s="177">
        <f t="shared" si="256"/>
        <v>78828.75</v>
      </c>
      <c r="J323" s="170">
        <f>IF(G323&gt;=Datos!$D$14,(Datos!$D$14*Datos!$C$14),IF(G323&lt;=Datos!$D$14,(G323*Datos!$C$14)))</f>
        <v>2262.3851249999998</v>
      </c>
      <c r="K323" s="176">
        <f>IF((G323-J323-L323)&lt;=Datos!$G$7,"0",IF((G323-J323-L323)&lt;=Datos!$G$8,((G323-J323-L323)-Datos!$F$8)*Datos!$I$6,IF((G323-J323-L323)&lt;=Datos!$G$9,Datos!$I$8+((G323-J323-L323)-Datos!$F$9)*Datos!$J$6,IF((G323-J323-L323)&gt;=Datos!$F$10,(Datos!$I$8+Datos!$J$8)+((G323-J323-L323)-Datos!$F$10)*Datos!$K$6))))</f>
        <v>7125.3533854166672</v>
      </c>
      <c r="L323" s="170">
        <f>IF(G323&gt;=Datos!$D$15,(Datos!$D$15*Datos!$C$15),IF(G323&lt;=Datos!$D$15,(G323*Datos!$C$15)))</f>
        <v>2396.3939999999998</v>
      </c>
      <c r="M323" s="177">
        <v>25</v>
      </c>
      <c r="N323" s="177">
        <f t="shared" si="257"/>
        <v>11809.132510416668</v>
      </c>
      <c r="O323" s="213">
        <f t="shared" si="258"/>
        <v>67019.617489583325</v>
      </c>
    </row>
    <row r="324" spans="1:15" s="7" customFormat="1" ht="36.75" customHeight="1" x14ac:dyDescent="0.2">
      <c r="A324" s="167">
        <v>251</v>
      </c>
      <c r="B324" s="108" t="s">
        <v>197</v>
      </c>
      <c r="C324" s="108" t="s">
        <v>310</v>
      </c>
      <c r="D324" s="108" t="s">
        <v>247</v>
      </c>
      <c r="E324" s="137" t="s">
        <v>305</v>
      </c>
      <c r="F324" s="137" t="s">
        <v>306</v>
      </c>
      <c r="G324" s="177">
        <v>71500</v>
      </c>
      <c r="H324" s="177">
        <v>0</v>
      </c>
      <c r="I324" s="177">
        <f t="shared" si="256"/>
        <v>71500</v>
      </c>
      <c r="J324" s="170">
        <f>IF(G324&gt;=Datos!$D$14,(Datos!$D$14*Datos!$C$14),IF(G324&lt;=Datos!$D$14,(G324*Datos!$C$14)))</f>
        <v>2052.0500000000002</v>
      </c>
      <c r="K324" s="176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5650.745666666664</v>
      </c>
      <c r="L324" s="170">
        <f>IF(G324&gt;=Datos!$D$15,(Datos!$D$15*Datos!$C$15),IF(G324&lt;=Datos!$D$15,(G324*Datos!$C$15)))</f>
        <v>2173.6</v>
      </c>
      <c r="M324" s="177">
        <v>25</v>
      </c>
      <c r="N324" s="177">
        <f t="shared" si="257"/>
        <v>9901.3956666666636</v>
      </c>
      <c r="O324" s="213">
        <f t="shared" si="258"/>
        <v>61598.604333333336</v>
      </c>
    </row>
    <row r="325" spans="1:15" ht="36.75" customHeight="1" x14ac:dyDescent="0.2">
      <c r="A325" s="167">
        <v>252</v>
      </c>
      <c r="B325" s="125" t="s">
        <v>39</v>
      </c>
      <c r="C325" s="172" t="s">
        <v>310</v>
      </c>
      <c r="D325" s="172" t="s">
        <v>247</v>
      </c>
      <c r="E325" s="173" t="s">
        <v>305</v>
      </c>
      <c r="F325" s="137" t="s">
        <v>19</v>
      </c>
      <c r="G325" s="174">
        <v>71500</v>
      </c>
      <c r="H325" s="174">
        <v>0</v>
      </c>
      <c r="I325" s="177">
        <f t="shared" si="256"/>
        <v>71500</v>
      </c>
      <c r="J325" s="170">
        <f>IF(G325&gt;=Datos!$D$14,(Datos!$D$14*Datos!$C$14),IF(G325&lt;=Datos!$D$14,(G325*Datos!$C$14)))</f>
        <v>2052.0500000000002</v>
      </c>
      <c r="K325" s="176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5650.745666666664</v>
      </c>
      <c r="L325" s="170">
        <f>IF(G325&gt;=Datos!$D$15,(Datos!$D$15*Datos!$C$15),IF(G325&lt;=Datos!$D$15,(G325*Datos!$C$15)))</f>
        <v>2173.6</v>
      </c>
      <c r="M325" s="174">
        <v>25</v>
      </c>
      <c r="N325" s="177">
        <f t="shared" si="257"/>
        <v>9901.3956666666636</v>
      </c>
      <c r="O325" s="213">
        <f t="shared" si="258"/>
        <v>61598.604333333336</v>
      </c>
    </row>
    <row r="326" spans="1:15" s="7" customFormat="1" ht="36.75" customHeight="1" x14ac:dyDescent="0.2">
      <c r="A326" s="167">
        <v>253</v>
      </c>
      <c r="B326" s="108" t="s">
        <v>27</v>
      </c>
      <c r="C326" s="108" t="s">
        <v>310</v>
      </c>
      <c r="D326" s="108" t="s">
        <v>658</v>
      </c>
      <c r="E326" s="137" t="s">
        <v>305</v>
      </c>
      <c r="F326" s="137" t="s">
        <v>19</v>
      </c>
      <c r="G326" s="177">
        <v>73931</v>
      </c>
      <c r="H326" s="177">
        <v>0</v>
      </c>
      <c r="I326" s="177">
        <f t="shared" si="256"/>
        <v>73931</v>
      </c>
      <c r="J326" s="170">
        <f>IF(G326&gt;=Datos!$D$14,(Datos!$D$14*Datos!$C$14),IF(G326&lt;=Datos!$D$14,(G326*Datos!$C$14)))</f>
        <v>2121.8197</v>
      </c>
      <c r="K326" s="176">
        <v>5765.12</v>
      </c>
      <c r="L326" s="170">
        <f>IF(G326&gt;=Datos!$D$15,(Datos!$D$15*Datos!$C$15),IF(G326&lt;=Datos!$D$15,(G326*Datos!$C$15)))</f>
        <v>2247.5023999999999</v>
      </c>
      <c r="M326" s="177">
        <v>1740.46</v>
      </c>
      <c r="N326" s="177">
        <f t="shared" si="257"/>
        <v>11874.902099999999</v>
      </c>
      <c r="O326" s="213">
        <f t="shared" si="258"/>
        <v>62056.097900000001</v>
      </c>
    </row>
    <row r="327" spans="1:15" s="7" customFormat="1" ht="36.75" customHeight="1" x14ac:dyDescent="0.2">
      <c r="A327" s="167">
        <v>254</v>
      </c>
      <c r="B327" s="108" t="s">
        <v>182</v>
      </c>
      <c r="C327" s="108" t="s">
        <v>310</v>
      </c>
      <c r="D327" s="108" t="s">
        <v>260</v>
      </c>
      <c r="E327" s="137" t="s">
        <v>305</v>
      </c>
      <c r="F327" s="137" t="s">
        <v>19</v>
      </c>
      <c r="G327" s="177">
        <v>35000</v>
      </c>
      <c r="H327" s="177">
        <v>0</v>
      </c>
      <c r="I327" s="177">
        <f t="shared" si="256"/>
        <v>35000</v>
      </c>
      <c r="J327" s="170">
        <f>IF(G327&gt;=Datos!$D$14,(Datos!$D$14*Datos!$C$14),IF(G327&lt;=Datos!$D$14,(G327*Datos!$C$14)))</f>
        <v>1004.5</v>
      </c>
      <c r="K327" s="176" t="str">
        <f>IF((G327-J327-L327)&lt;=Datos!$G$7,"0",IF((G327-J327-L327)&lt;=Datos!$G$8,((G327-J327-L327)-Datos!$F$8)*Datos!$I$6,IF((G327-J327-L327)&lt;=Datos!$G$9,Datos!$I$8+((G327-J327-L327)-Datos!$F$9)*Datos!$J$6,IF((G327-J327-L327)&gt;=Datos!$F$10,(Datos!$I$8+Datos!$J$8)+((G327-J327-L327)-Datos!$F$10)*Datos!$K$6))))</f>
        <v>0</v>
      </c>
      <c r="L327" s="170">
        <f>IF(G327&gt;=Datos!$D$15,(Datos!$D$15*Datos!$C$15),IF(G327&lt;=Datos!$D$15,(G327*Datos!$C$15)))</f>
        <v>1064</v>
      </c>
      <c r="M327" s="177">
        <v>25</v>
      </c>
      <c r="N327" s="177">
        <f t="shared" ref="N327:N328" si="259">SUM(J327:M327)</f>
        <v>2093.5</v>
      </c>
      <c r="O327" s="213">
        <f t="shared" ref="O327:O328" si="260">+G327-N327</f>
        <v>32906.5</v>
      </c>
    </row>
    <row r="328" spans="1:15" s="7" customFormat="1" ht="36.75" customHeight="1" x14ac:dyDescent="0.2">
      <c r="A328" s="167">
        <v>255</v>
      </c>
      <c r="B328" s="108" t="s">
        <v>926</v>
      </c>
      <c r="C328" s="108" t="s">
        <v>310</v>
      </c>
      <c r="D328" s="125" t="s">
        <v>242</v>
      </c>
      <c r="E328" s="137" t="s">
        <v>305</v>
      </c>
      <c r="F328" s="137" t="s">
        <v>19</v>
      </c>
      <c r="G328" s="177">
        <v>71500</v>
      </c>
      <c r="H328" s="177">
        <v>0</v>
      </c>
      <c r="I328" s="177">
        <f t="shared" si="256"/>
        <v>71500</v>
      </c>
      <c r="J328" s="170">
        <f>IF(G328&gt;=Datos!$D$14,(Datos!$D$14*Datos!$C$14),IF(G328&lt;=Datos!$D$14,(G328*Datos!$C$14)))</f>
        <v>2052.0500000000002</v>
      </c>
      <c r="K328" s="176">
        <v>5650.75</v>
      </c>
      <c r="L328" s="170">
        <f>IF(G328&gt;=Datos!$D$15,(Datos!$D$15*Datos!$C$15),IF(G328&lt;=Datos!$D$15,(G328*Datos!$C$15)))</f>
        <v>2173.6</v>
      </c>
      <c r="M328" s="177">
        <v>25</v>
      </c>
      <c r="N328" s="177">
        <f t="shared" si="259"/>
        <v>9901.4</v>
      </c>
      <c r="O328" s="213">
        <f t="shared" si="260"/>
        <v>61598.6</v>
      </c>
    </row>
    <row r="329" spans="1:15" s="7" customFormat="1" ht="36.75" customHeight="1" x14ac:dyDescent="0.2">
      <c r="A329" s="167">
        <v>256</v>
      </c>
      <c r="B329" s="108" t="s">
        <v>927</v>
      </c>
      <c r="C329" s="108" t="s">
        <v>310</v>
      </c>
      <c r="D329" s="108" t="s">
        <v>241</v>
      </c>
      <c r="E329" s="137" t="s">
        <v>305</v>
      </c>
      <c r="F329" s="137" t="s">
        <v>19</v>
      </c>
      <c r="G329" s="177">
        <v>78828.75</v>
      </c>
      <c r="H329" s="177">
        <v>0</v>
      </c>
      <c r="I329" s="177">
        <f t="shared" si="256"/>
        <v>78828.75</v>
      </c>
      <c r="J329" s="170">
        <f>IF(G329&gt;=Datos!$D$14,(Datos!$D$14*Datos!$C$14),IF(G329&lt;=Datos!$D$14,(G329*Datos!$C$14)))</f>
        <v>2262.3851249999998</v>
      </c>
      <c r="K329" s="176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7125.3533854166672</v>
      </c>
      <c r="L329" s="170">
        <f>IF(G329&gt;=Datos!$D$15,(Datos!$D$15*Datos!$C$15),IF(G329&lt;=Datos!$D$15,(G329*Datos!$C$15)))</f>
        <v>2396.3939999999998</v>
      </c>
      <c r="M329" s="177">
        <v>25</v>
      </c>
      <c r="N329" s="177">
        <f t="shared" ref="N329" si="261">SUM(J329:M329)</f>
        <v>11809.132510416668</v>
      </c>
      <c r="O329" s="213">
        <f t="shared" ref="O329" si="262">+G329-N329</f>
        <v>67019.617489583325</v>
      </c>
    </row>
    <row r="330" spans="1:15" s="86" customFormat="1" ht="36.75" customHeight="1" x14ac:dyDescent="0.2">
      <c r="A330" s="271" t="s">
        <v>490</v>
      </c>
      <c r="B330" s="272"/>
      <c r="C330" s="117">
        <v>8</v>
      </c>
      <c r="D330" s="117"/>
      <c r="E330" s="212"/>
      <c r="F330" s="134"/>
      <c r="G330" s="121">
        <f t="shared" ref="G330:O330" si="263">SUM(G322:G329)</f>
        <v>555019.5</v>
      </c>
      <c r="H330" s="121">
        <f t="shared" si="263"/>
        <v>0</v>
      </c>
      <c r="I330" s="121">
        <f t="shared" si="263"/>
        <v>555019.5</v>
      </c>
      <c r="J330" s="121">
        <f t="shared" si="263"/>
        <v>15929.059649999999</v>
      </c>
      <c r="K330" s="188">
        <f t="shared" si="263"/>
        <v>42390.09810416666</v>
      </c>
      <c r="L330" s="121">
        <f t="shared" si="263"/>
        <v>16872.592799999999</v>
      </c>
      <c r="M330" s="121">
        <f t="shared" si="263"/>
        <v>5346.38</v>
      </c>
      <c r="N330" s="121">
        <f t="shared" si="263"/>
        <v>80538.130554166652</v>
      </c>
      <c r="O330" s="121">
        <f t="shared" si="263"/>
        <v>474481.36944583326</v>
      </c>
    </row>
    <row r="331" spans="1:15" s="7" customFormat="1" ht="36.75" customHeight="1" x14ac:dyDescent="0.2">
      <c r="A331" s="271" t="s">
        <v>551</v>
      </c>
      <c r="B331" s="272"/>
      <c r="C331" s="272"/>
      <c r="D331" s="272"/>
      <c r="E331" s="272"/>
      <c r="F331" s="272"/>
      <c r="G331" s="272"/>
      <c r="H331" s="272"/>
      <c r="I331" s="272"/>
      <c r="J331" s="272"/>
      <c r="K331" s="272"/>
      <c r="L331" s="272"/>
      <c r="M331" s="272"/>
      <c r="N331" s="272"/>
      <c r="O331" s="273"/>
    </row>
    <row r="332" spans="1:15" s="7" customFormat="1" ht="36.75" customHeight="1" x14ac:dyDescent="0.2">
      <c r="A332" s="167">
        <v>257</v>
      </c>
      <c r="B332" s="129" t="s">
        <v>297</v>
      </c>
      <c r="C332" s="108" t="s">
        <v>310</v>
      </c>
      <c r="D332" s="186" t="s">
        <v>702</v>
      </c>
      <c r="E332" s="137" t="s">
        <v>305</v>
      </c>
      <c r="F332" s="137" t="s">
        <v>19</v>
      </c>
      <c r="G332" s="131">
        <v>63500</v>
      </c>
      <c r="H332" s="177">
        <v>0</v>
      </c>
      <c r="I332" s="131">
        <v>63500</v>
      </c>
      <c r="J332" s="170">
        <f>IF(G332&gt;=Datos!$D$14,(Datos!$D$14*Datos!$C$14),IF(G332&lt;=Datos!$D$14,(G332*Datos!$C$14)))</f>
        <v>1822.45</v>
      </c>
      <c r="K332" s="176">
        <v>3802.21</v>
      </c>
      <c r="L332" s="170">
        <f>IF(G332&gt;=Datos!$D$15,(Datos!$D$15*Datos!$C$15),IF(G332&lt;=Datos!$D$15,(G332*Datos!$C$15)))</f>
        <v>1930.4</v>
      </c>
      <c r="M332" s="177">
        <v>1740.46</v>
      </c>
      <c r="N332" s="177">
        <f t="shared" ref="N332:N337" si="264">SUM(J332:M332)</f>
        <v>9295.52</v>
      </c>
      <c r="O332" s="213">
        <f t="shared" ref="O332" si="265">+G332-N332</f>
        <v>54204.479999999996</v>
      </c>
    </row>
    <row r="333" spans="1:15" s="7" customFormat="1" ht="36.75" customHeight="1" x14ac:dyDescent="0.2">
      <c r="A333" s="167">
        <v>258</v>
      </c>
      <c r="B333" s="129" t="s">
        <v>930</v>
      </c>
      <c r="C333" s="108" t="s">
        <v>310</v>
      </c>
      <c r="D333" s="130" t="s">
        <v>702</v>
      </c>
      <c r="E333" s="137" t="s">
        <v>305</v>
      </c>
      <c r="F333" s="137" t="s">
        <v>19</v>
      </c>
      <c r="G333" s="131">
        <v>71500</v>
      </c>
      <c r="H333" s="177">
        <v>0</v>
      </c>
      <c r="I333" s="131">
        <f t="shared" ref="I333:I337" si="266">SUM(G333:H333)</f>
        <v>71500</v>
      </c>
      <c r="J333" s="170">
        <f>IF(G333&gt;=Datos!$D$14,(Datos!$D$14*Datos!$C$14),IF(G333&lt;=Datos!$D$14,(G333*Datos!$C$14)))</f>
        <v>2052.0500000000002</v>
      </c>
      <c r="K333" s="176">
        <v>5307.65</v>
      </c>
      <c r="L333" s="170">
        <f>IF(G333&gt;=Datos!$D$15,(Datos!$D$15*Datos!$C$15),IF(G333&lt;=Datos!$D$15,(G333*Datos!$C$15)))</f>
        <v>2173.6</v>
      </c>
      <c r="M333" s="177">
        <v>1740.46</v>
      </c>
      <c r="N333" s="177">
        <f t="shared" si="264"/>
        <v>11273.759999999998</v>
      </c>
      <c r="O333" s="213">
        <f t="shared" ref="O333:O335" si="267">+G333-N333</f>
        <v>60226.240000000005</v>
      </c>
    </row>
    <row r="334" spans="1:15" s="7" customFormat="1" ht="36.75" customHeight="1" x14ac:dyDescent="0.2">
      <c r="A334" s="167">
        <v>259</v>
      </c>
      <c r="B334" s="186" t="s">
        <v>929</v>
      </c>
      <c r="C334" s="108" t="s">
        <v>310</v>
      </c>
      <c r="D334" s="186" t="s">
        <v>487</v>
      </c>
      <c r="E334" s="137" t="s">
        <v>305</v>
      </c>
      <c r="F334" s="137" t="s">
        <v>19</v>
      </c>
      <c r="G334" s="131">
        <v>45000</v>
      </c>
      <c r="H334" s="177">
        <v>0</v>
      </c>
      <c r="I334" s="131">
        <f t="shared" si="266"/>
        <v>45000</v>
      </c>
      <c r="J334" s="170">
        <f>IF(G334&gt;=Datos!$D$14,(Datos!$D$14*Datos!$C$14),IF(G334&lt;=Datos!$D$14,(G334*Datos!$C$14)))</f>
        <v>1291.5</v>
      </c>
      <c r="K334" s="176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1148.3234999999997</v>
      </c>
      <c r="L334" s="170">
        <f>IF(G334&gt;=Datos!$D$15,(Datos!$D$15*Datos!$C$15),IF(G334&lt;=Datos!$D$15,(G334*Datos!$C$15)))</f>
        <v>1368</v>
      </c>
      <c r="M334" s="177">
        <v>25</v>
      </c>
      <c r="N334" s="177">
        <f t="shared" si="264"/>
        <v>3832.8234999999995</v>
      </c>
      <c r="O334" s="213">
        <f t="shared" ref="O334" si="268">+G334-N334</f>
        <v>41167.176500000001</v>
      </c>
    </row>
    <row r="335" spans="1:15" s="7" customFormat="1" ht="36.75" customHeight="1" x14ac:dyDescent="0.2">
      <c r="A335" s="167">
        <v>260</v>
      </c>
      <c r="B335" s="108" t="s">
        <v>928</v>
      </c>
      <c r="C335" s="108" t="s">
        <v>310</v>
      </c>
      <c r="D335" s="108" t="s">
        <v>702</v>
      </c>
      <c r="E335" s="137" t="s">
        <v>305</v>
      </c>
      <c r="F335" s="137" t="s">
        <v>19</v>
      </c>
      <c r="G335" s="177">
        <v>66000</v>
      </c>
      <c r="H335" s="177">
        <v>0</v>
      </c>
      <c r="I335" s="131">
        <f t="shared" si="266"/>
        <v>66000</v>
      </c>
      <c r="J335" s="170">
        <f>IF(G335&gt;=Datos!$D$14,(Datos!$D$14*Datos!$C$14),IF(G335&lt;=Datos!$D$14,(G335*Datos!$C$14)))</f>
        <v>1894.2</v>
      </c>
      <c r="K335" s="176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4615.755666666666</v>
      </c>
      <c r="L335" s="170">
        <f>IF(G335&gt;=Datos!$D$15,(Datos!$D$15*Datos!$C$15),IF(G335&lt;=Datos!$D$15,(G335*Datos!$C$15)))</f>
        <v>2006.4</v>
      </c>
      <c r="M335" s="177">
        <v>25</v>
      </c>
      <c r="N335" s="177">
        <f t="shared" si="264"/>
        <v>8541.3556666666664</v>
      </c>
      <c r="O335" s="213">
        <f t="shared" si="267"/>
        <v>57458.64433333333</v>
      </c>
    </row>
    <row r="336" spans="1:15" s="7" customFormat="1" ht="36.75" customHeight="1" x14ac:dyDescent="0.2">
      <c r="A336" s="167">
        <v>261</v>
      </c>
      <c r="B336" s="172" t="s">
        <v>238</v>
      </c>
      <c r="C336" s="108" t="s">
        <v>310</v>
      </c>
      <c r="D336" s="108" t="s">
        <v>702</v>
      </c>
      <c r="E336" s="137" t="s">
        <v>305</v>
      </c>
      <c r="F336" s="137" t="s">
        <v>19</v>
      </c>
      <c r="G336" s="177">
        <v>66000</v>
      </c>
      <c r="H336" s="177">
        <v>0</v>
      </c>
      <c r="I336" s="131">
        <f t="shared" si="266"/>
        <v>66000</v>
      </c>
      <c r="J336" s="170">
        <f>IF(G336&gt;=Datos!$D$14,(Datos!$D$14*Datos!$C$14),IF(G336&lt;=Datos!$D$14,(G336*Datos!$C$14)))</f>
        <v>1894.2</v>
      </c>
      <c r="K336" s="176">
        <f>IF((G336-J336-L336)&lt;=Datos!$G$7,"0",IF((G336-J336-L336)&lt;=Datos!$G$8,((G336-J336-L336)-Datos!$F$8)*Datos!$I$6,IF((G336-J336-L336)&lt;=Datos!$G$9,Datos!$I$8+((G336-J336-L336)-Datos!$F$9)*Datos!$J$6,IF((G336-J336-L336)&gt;=Datos!$F$10,(Datos!$I$8+Datos!$J$8)+((G336-J336-L336)-Datos!$F$10)*Datos!$K$6))))</f>
        <v>4615.755666666666</v>
      </c>
      <c r="L336" s="170">
        <f>IF(G336&gt;=Datos!$D$15,(Datos!$D$15*Datos!$C$15),IF(G336&lt;=Datos!$D$15,(G336*Datos!$C$15)))</f>
        <v>2006.4</v>
      </c>
      <c r="M336" s="177">
        <v>25</v>
      </c>
      <c r="N336" s="177">
        <f t="shared" si="264"/>
        <v>8541.3556666666664</v>
      </c>
      <c r="O336" s="213">
        <f t="shared" ref="O336:O337" si="269">+G336-N336</f>
        <v>57458.64433333333</v>
      </c>
    </row>
    <row r="337" spans="1:16" s="7" customFormat="1" ht="36.75" customHeight="1" x14ac:dyDescent="0.2">
      <c r="A337" s="167">
        <v>262</v>
      </c>
      <c r="B337" s="186" t="s">
        <v>389</v>
      </c>
      <c r="C337" s="108" t="s">
        <v>310</v>
      </c>
      <c r="D337" s="186" t="s">
        <v>931</v>
      </c>
      <c r="E337" s="137" t="s">
        <v>305</v>
      </c>
      <c r="F337" s="137" t="s">
        <v>19</v>
      </c>
      <c r="G337" s="131">
        <v>120000</v>
      </c>
      <c r="H337" s="177">
        <v>0</v>
      </c>
      <c r="I337" s="131">
        <f t="shared" si="266"/>
        <v>120000</v>
      </c>
      <c r="J337" s="170">
        <f>IF(G337&gt;=Datos!$D$14,(Datos!$D$14*Datos!$C$14),IF(G337&lt;=Datos!$D$14,(G337*Datos!$C$14)))</f>
        <v>3444</v>
      </c>
      <c r="K337" s="176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16809.860666666667</v>
      </c>
      <c r="L337" s="170">
        <f>IF(G337&gt;=Datos!$D$15,(Datos!$D$15*Datos!$C$15),IF(G337&lt;=Datos!$D$15,(G337*Datos!$C$15)))</f>
        <v>3648</v>
      </c>
      <c r="M337" s="177">
        <v>25</v>
      </c>
      <c r="N337" s="177">
        <f t="shared" si="264"/>
        <v>23926.860666666667</v>
      </c>
      <c r="O337" s="213">
        <f t="shared" si="269"/>
        <v>96073.139333333325</v>
      </c>
    </row>
    <row r="338" spans="1:16" s="86" customFormat="1" ht="36.75" customHeight="1" x14ac:dyDescent="0.2">
      <c r="A338" s="271" t="s">
        <v>490</v>
      </c>
      <c r="B338" s="272"/>
      <c r="C338" s="117">
        <v>6</v>
      </c>
      <c r="D338" s="117"/>
      <c r="E338" s="212"/>
      <c r="F338" s="134"/>
      <c r="G338" s="121">
        <f>SUM(G332:G337)</f>
        <v>432000</v>
      </c>
      <c r="H338" s="121">
        <f t="shared" ref="H338:O338" si="270">SUM(H332:H337)</f>
        <v>0</v>
      </c>
      <c r="I338" s="121">
        <f t="shared" si="270"/>
        <v>432000</v>
      </c>
      <c r="J338" s="121">
        <f t="shared" si="270"/>
        <v>12398.4</v>
      </c>
      <c r="K338" s="188">
        <f t="shared" si="270"/>
        <v>36299.555500000002</v>
      </c>
      <c r="L338" s="121">
        <f t="shared" si="270"/>
        <v>13132.8</v>
      </c>
      <c r="M338" s="121">
        <f t="shared" si="270"/>
        <v>3580.92</v>
      </c>
      <c r="N338" s="121">
        <f t="shared" si="270"/>
        <v>65411.675500000005</v>
      </c>
      <c r="O338" s="121">
        <f t="shared" si="270"/>
        <v>366588.32449999999</v>
      </c>
    </row>
    <row r="339" spans="1:16" s="7" customFormat="1" ht="36.75" customHeight="1" x14ac:dyDescent="0.2">
      <c r="A339" s="271" t="s">
        <v>656</v>
      </c>
      <c r="B339" s="272"/>
      <c r="C339" s="272"/>
      <c r="D339" s="272"/>
      <c r="E339" s="272"/>
      <c r="F339" s="272"/>
      <c r="G339" s="272"/>
      <c r="H339" s="272"/>
      <c r="I339" s="272"/>
      <c r="J339" s="272"/>
      <c r="K339" s="272"/>
      <c r="L339" s="272"/>
      <c r="M339" s="272"/>
      <c r="N339" s="272"/>
      <c r="O339" s="273"/>
    </row>
    <row r="340" spans="1:16" s="7" customFormat="1" ht="36.75" customHeight="1" x14ac:dyDescent="0.2">
      <c r="A340" s="167">
        <v>263</v>
      </c>
      <c r="B340" s="108" t="s">
        <v>846</v>
      </c>
      <c r="C340" s="108" t="s">
        <v>361</v>
      </c>
      <c r="D340" s="108" t="s">
        <v>242</v>
      </c>
      <c r="E340" s="137" t="s">
        <v>305</v>
      </c>
      <c r="F340" s="137" t="s">
        <v>19</v>
      </c>
      <c r="G340" s="177">
        <v>75075</v>
      </c>
      <c r="H340" s="177">
        <v>0</v>
      </c>
      <c r="I340" s="177">
        <f t="shared" ref="I340:I346" si="271">SUM(G340:H340)</f>
        <v>75075</v>
      </c>
      <c r="J340" s="170">
        <f>IF(G340&gt;=Datos!$D$14,(Datos!$D$14*Datos!$C$14),IF(G340&lt;=Datos!$D$14,(G340*Datos!$C$14)))</f>
        <v>2154.6525000000001</v>
      </c>
      <c r="K340" s="176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6323.4891666666672</v>
      </c>
      <c r="L340" s="170">
        <f>IF(G340&gt;=Datos!$D$15,(Datos!$D$15*Datos!$C$15),IF(G340&lt;=Datos!$D$15,(G340*Datos!$C$15)))</f>
        <v>2282.2800000000002</v>
      </c>
      <c r="M340" s="177">
        <v>25</v>
      </c>
      <c r="N340" s="177">
        <f t="shared" ref="N340" si="272">SUM(J340:M340)</f>
        <v>10785.421666666667</v>
      </c>
      <c r="O340" s="213">
        <f t="shared" ref="O340" si="273">+G340-N340</f>
        <v>64289.578333333331</v>
      </c>
    </row>
    <row r="341" spans="1:16" s="7" customFormat="1" ht="36.75" customHeight="1" x14ac:dyDescent="0.2">
      <c r="A341" s="167">
        <v>264</v>
      </c>
      <c r="B341" s="108" t="s">
        <v>932</v>
      </c>
      <c r="C341" s="108" t="s">
        <v>361</v>
      </c>
      <c r="D341" s="108" t="s">
        <v>250</v>
      </c>
      <c r="E341" s="137" t="s">
        <v>305</v>
      </c>
      <c r="F341" s="137" t="s">
        <v>19</v>
      </c>
      <c r="G341" s="177">
        <v>36764.230000000003</v>
      </c>
      <c r="H341" s="177">
        <v>0</v>
      </c>
      <c r="I341" s="177">
        <f t="shared" si="271"/>
        <v>36764.230000000003</v>
      </c>
      <c r="J341" s="170">
        <f>IF(G341&gt;=Datos!$D$14,(Datos!$D$14*Datos!$C$14),IF(G341&lt;=Datos!$D$14,(G341*Datos!$C$14)))</f>
        <v>1055.133401</v>
      </c>
      <c r="K341" s="176" t="str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0</v>
      </c>
      <c r="L341" s="170">
        <f>IF(G341&gt;=Datos!$D$15,(Datos!$D$15*Datos!$C$15),IF(G341&lt;=Datos!$D$15,(G341*Datos!$C$15)))</f>
        <v>1117.6325920000002</v>
      </c>
      <c r="M341" s="177">
        <v>25</v>
      </c>
      <c r="N341" s="177">
        <f t="shared" ref="N341" si="274">SUM(J341:M341)</f>
        <v>2197.765993</v>
      </c>
      <c r="O341" s="213">
        <f t="shared" ref="O341" si="275">+G341-N341</f>
        <v>34566.464007000002</v>
      </c>
    </row>
    <row r="342" spans="1:16" s="7" customFormat="1" ht="36.75" customHeight="1" x14ac:dyDescent="0.2">
      <c r="A342" s="167">
        <v>265</v>
      </c>
      <c r="B342" s="108" t="s">
        <v>562</v>
      </c>
      <c r="C342" s="108" t="s">
        <v>361</v>
      </c>
      <c r="D342" s="108" t="s">
        <v>242</v>
      </c>
      <c r="E342" s="137" t="s">
        <v>305</v>
      </c>
      <c r="F342" s="137" t="s">
        <v>19</v>
      </c>
      <c r="G342" s="177">
        <v>75075</v>
      </c>
      <c r="H342" s="177">
        <v>0</v>
      </c>
      <c r="I342" s="177">
        <f t="shared" si="271"/>
        <v>75075</v>
      </c>
      <c r="J342" s="170">
        <f>IF(G342&gt;=Datos!$D$14,(Datos!$D$14*Datos!$C$14),IF(G342&lt;=Datos!$D$14,(G342*Datos!$C$14)))</f>
        <v>2154.6525000000001</v>
      </c>
      <c r="K342" s="176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6323.4891666666672</v>
      </c>
      <c r="L342" s="170">
        <f>IF(G342&gt;=Datos!$D$15,(Datos!$D$15*Datos!$C$15),IF(G342&lt;=Datos!$D$15,(G342*Datos!$C$15)))</f>
        <v>2282.2800000000002</v>
      </c>
      <c r="M342" s="177">
        <v>25</v>
      </c>
      <c r="N342" s="177">
        <f t="shared" ref="N342:N345" si="276">SUM(J342:M342)</f>
        <v>10785.421666666667</v>
      </c>
      <c r="O342" s="213">
        <f t="shared" ref="O342:O345" si="277">+G342-N342</f>
        <v>64289.578333333331</v>
      </c>
    </row>
    <row r="343" spans="1:16" s="7" customFormat="1" ht="36.75" customHeight="1" x14ac:dyDescent="0.2">
      <c r="A343" s="167">
        <v>266</v>
      </c>
      <c r="B343" s="108" t="s">
        <v>933</v>
      </c>
      <c r="C343" s="108" t="s">
        <v>361</v>
      </c>
      <c r="D343" s="108" t="s">
        <v>242</v>
      </c>
      <c r="E343" s="137" t="s">
        <v>305</v>
      </c>
      <c r="F343" s="137" t="s">
        <v>306</v>
      </c>
      <c r="G343" s="177">
        <v>85800</v>
      </c>
      <c r="H343" s="177">
        <v>0</v>
      </c>
      <c r="I343" s="177">
        <f t="shared" si="271"/>
        <v>85800</v>
      </c>
      <c r="J343" s="170">
        <f>IF(G343&gt;=Datos!$D$14,(Datos!$D$14*Datos!$C$14),IF(G343&lt;=Datos!$D$14,(G343*Datos!$C$14)))</f>
        <v>2462.46</v>
      </c>
      <c r="K343" s="176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8765.165666666664</v>
      </c>
      <c r="L343" s="170">
        <f>IF(G343&gt;=Datos!$D$15,(Datos!$D$15*Datos!$C$15),IF(G343&lt;=Datos!$D$15,(G343*Datos!$C$15)))</f>
        <v>2608.3200000000002</v>
      </c>
      <c r="M343" s="177">
        <v>25</v>
      </c>
      <c r="N343" s="177">
        <f t="shared" si="276"/>
        <v>13860.945666666663</v>
      </c>
      <c r="O343" s="213">
        <f t="shared" si="277"/>
        <v>71939.054333333333</v>
      </c>
    </row>
    <row r="344" spans="1:16" s="7" customFormat="1" ht="36.75" customHeight="1" x14ac:dyDescent="0.2">
      <c r="A344" s="167">
        <v>267</v>
      </c>
      <c r="B344" s="186" t="s">
        <v>380</v>
      </c>
      <c r="C344" s="108" t="s">
        <v>361</v>
      </c>
      <c r="D344" s="186" t="s">
        <v>658</v>
      </c>
      <c r="E344" s="137" t="s">
        <v>305</v>
      </c>
      <c r="F344" s="137" t="s">
        <v>19</v>
      </c>
      <c r="G344" s="131">
        <v>60500</v>
      </c>
      <c r="H344" s="177">
        <v>0</v>
      </c>
      <c r="I344" s="177">
        <f t="shared" si="271"/>
        <v>60500</v>
      </c>
      <c r="J344" s="170">
        <f>IF(G344&gt;=Datos!$D$14,(Datos!$D$14*Datos!$C$14),IF(G344&lt;=Datos!$D$14,(G344*Datos!$C$14)))</f>
        <v>1736.35</v>
      </c>
      <c r="K344" s="176">
        <f>IF((G344-J344-L344)&lt;=Datos!$G$7,"0",IF((G344-J344-L344)&lt;=Datos!$G$8,((G344-J344-L344)-Datos!$F$8)*Datos!$I$6,IF((G344-J344-L344)&lt;=Datos!$G$9,Datos!$I$8+((G344-J344-L344)-Datos!$F$9)*Datos!$J$6,IF((G344-J344-L344)&gt;=Datos!$F$10,(Datos!$I$8+Datos!$J$8)+((G344-J344-L344)-Datos!$F$10)*Datos!$K$6))))</f>
        <v>3580.7656666666671</v>
      </c>
      <c r="L344" s="170">
        <f>IF(G344&gt;=Datos!$D$15,(Datos!$D$15*Datos!$C$15),IF(G344&lt;=Datos!$D$15,(G344*Datos!$C$15)))</f>
        <v>1839.2</v>
      </c>
      <c r="M344" s="177">
        <v>25</v>
      </c>
      <c r="N344" s="177">
        <f t="shared" si="276"/>
        <v>7181.3156666666664</v>
      </c>
      <c r="O344" s="213">
        <f t="shared" si="277"/>
        <v>53318.684333333331</v>
      </c>
    </row>
    <row r="345" spans="1:16" s="7" customFormat="1" ht="36.75" customHeight="1" x14ac:dyDescent="0.2">
      <c r="A345" s="167">
        <v>268</v>
      </c>
      <c r="B345" s="108" t="s">
        <v>934</v>
      </c>
      <c r="C345" s="108" t="s">
        <v>361</v>
      </c>
      <c r="D345" s="108" t="s">
        <v>658</v>
      </c>
      <c r="E345" s="137" t="s">
        <v>305</v>
      </c>
      <c r="F345" s="137" t="s">
        <v>19</v>
      </c>
      <c r="G345" s="177">
        <v>60500</v>
      </c>
      <c r="H345" s="177">
        <v>0</v>
      </c>
      <c r="I345" s="177">
        <f t="shared" si="271"/>
        <v>60500</v>
      </c>
      <c r="J345" s="170">
        <f>IF(G345&gt;=Datos!$D$14,(Datos!$D$14*Datos!$C$14),IF(G345&lt;=Datos!$D$14,(G345*Datos!$C$14)))</f>
        <v>1736.35</v>
      </c>
      <c r="K345" s="176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3580.7656666666671</v>
      </c>
      <c r="L345" s="170">
        <f>IF(G345&gt;=Datos!$D$15,(Datos!$D$15*Datos!$C$15),IF(G345&lt;=Datos!$D$15,(G345*Datos!$C$15)))</f>
        <v>1839.2</v>
      </c>
      <c r="M345" s="177">
        <v>25</v>
      </c>
      <c r="N345" s="177">
        <f t="shared" si="276"/>
        <v>7181.3156666666664</v>
      </c>
      <c r="O345" s="213">
        <f t="shared" si="277"/>
        <v>53318.684333333331</v>
      </c>
    </row>
    <row r="346" spans="1:16" s="7" customFormat="1" ht="36.75" customHeight="1" x14ac:dyDescent="0.2">
      <c r="A346" s="167">
        <v>269</v>
      </c>
      <c r="B346" s="186" t="s">
        <v>935</v>
      </c>
      <c r="C346" s="108" t="s">
        <v>361</v>
      </c>
      <c r="D346" s="186" t="s">
        <v>260</v>
      </c>
      <c r="E346" s="137" t="s">
        <v>305</v>
      </c>
      <c r="F346" s="137" t="s">
        <v>19</v>
      </c>
      <c r="G346" s="131">
        <v>35000</v>
      </c>
      <c r="H346" s="177">
        <v>0</v>
      </c>
      <c r="I346" s="177">
        <f t="shared" si="271"/>
        <v>35000</v>
      </c>
      <c r="J346" s="170">
        <f>IF(G346&gt;=Datos!$D$14,(Datos!$D$14*Datos!$C$14),IF(G346&lt;=Datos!$D$14,(G346*Datos!$C$14)))</f>
        <v>1004.5</v>
      </c>
      <c r="K346" s="176" t="str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0</v>
      </c>
      <c r="L346" s="170">
        <f>IF(G346&gt;=Datos!$D$15,(Datos!$D$15*Datos!$C$15),IF(G346&lt;=Datos!$D$15,(G346*Datos!$C$15)))</f>
        <v>1064</v>
      </c>
      <c r="M346" s="177">
        <v>25</v>
      </c>
      <c r="N346" s="177">
        <f t="shared" ref="N346" si="278">SUM(J346:M346)</f>
        <v>2093.5</v>
      </c>
      <c r="O346" s="213">
        <f t="shared" ref="O346" si="279">+G346-N346</f>
        <v>32906.5</v>
      </c>
    </row>
    <row r="347" spans="1:16" s="86" customFormat="1" ht="36.75" customHeight="1" x14ac:dyDescent="0.2">
      <c r="A347" s="271" t="s">
        <v>490</v>
      </c>
      <c r="B347" s="272"/>
      <c r="C347" s="117">
        <v>7</v>
      </c>
      <c r="D347" s="117"/>
      <c r="E347" s="212"/>
      <c r="F347" s="134"/>
      <c r="G347" s="121">
        <f t="shared" ref="G347:O347" si="280">SUM(G340:G346)</f>
        <v>428714.23</v>
      </c>
      <c r="H347" s="121">
        <f t="shared" si="280"/>
        <v>0</v>
      </c>
      <c r="I347" s="121">
        <f t="shared" si="280"/>
        <v>428714.23</v>
      </c>
      <c r="J347" s="121">
        <f t="shared" si="280"/>
        <v>12304.098401000001</v>
      </c>
      <c r="K347" s="188">
        <f t="shared" si="280"/>
        <v>28573.675333333333</v>
      </c>
      <c r="L347" s="121">
        <f t="shared" si="280"/>
        <v>13032.912592000002</v>
      </c>
      <c r="M347" s="121">
        <f t="shared" si="280"/>
        <v>175</v>
      </c>
      <c r="N347" s="121">
        <f t="shared" si="280"/>
        <v>54085.686326333336</v>
      </c>
      <c r="O347" s="121">
        <f t="shared" si="280"/>
        <v>374628.54367366666</v>
      </c>
    </row>
    <row r="348" spans="1:16" s="7" customFormat="1" ht="36.75" customHeight="1" x14ac:dyDescent="0.2">
      <c r="A348" s="271" t="s">
        <v>657</v>
      </c>
      <c r="B348" s="272"/>
      <c r="C348" s="272"/>
      <c r="D348" s="272"/>
      <c r="E348" s="272"/>
      <c r="F348" s="272"/>
      <c r="G348" s="272"/>
      <c r="H348" s="272"/>
      <c r="I348" s="272"/>
      <c r="J348" s="272"/>
      <c r="K348" s="272"/>
      <c r="L348" s="272"/>
      <c r="M348" s="272"/>
      <c r="N348" s="272"/>
      <c r="O348" s="273"/>
      <c r="P348" s="86"/>
    </row>
    <row r="349" spans="1:16" s="7" customFormat="1" ht="36.75" customHeight="1" x14ac:dyDescent="0.2">
      <c r="A349" s="167">
        <v>270</v>
      </c>
      <c r="B349" s="108" t="s">
        <v>364</v>
      </c>
      <c r="C349" s="108" t="s">
        <v>361</v>
      </c>
      <c r="D349" s="108" t="s">
        <v>702</v>
      </c>
      <c r="E349" s="137" t="s">
        <v>305</v>
      </c>
      <c r="F349" s="137" t="s">
        <v>19</v>
      </c>
      <c r="G349" s="177">
        <v>66000</v>
      </c>
      <c r="H349" s="177">
        <v>0</v>
      </c>
      <c r="I349" s="177">
        <f>SUM(G349:H349)</f>
        <v>66000</v>
      </c>
      <c r="J349" s="170">
        <f>IF(G349&gt;=Datos!$D$14,(Datos!$D$14*Datos!$C$14),IF(G349&lt;=Datos!$D$14,(G349*Datos!$C$14)))</f>
        <v>1894.2</v>
      </c>
      <c r="K349" s="176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4615.755666666666</v>
      </c>
      <c r="L349" s="170">
        <f>IF(G349&gt;=Datos!$D$15,(Datos!$D$15*Datos!$C$15),IF(G349&lt;=Datos!$D$15,(G349*Datos!$C$15)))</f>
        <v>2006.4</v>
      </c>
      <c r="M349" s="177">
        <v>25</v>
      </c>
      <c r="N349" s="177">
        <f t="shared" ref="N349:N351" si="281">SUM(J349:M349)</f>
        <v>8541.3556666666664</v>
      </c>
      <c r="O349" s="213">
        <f t="shared" ref="O349:O351" si="282">+G349-N349</f>
        <v>57458.64433333333</v>
      </c>
    </row>
    <row r="350" spans="1:16" s="7" customFormat="1" ht="36.75" customHeight="1" x14ac:dyDescent="0.2">
      <c r="A350" s="167">
        <v>271</v>
      </c>
      <c r="B350" s="186" t="s">
        <v>51</v>
      </c>
      <c r="C350" s="108" t="s">
        <v>361</v>
      </c>
      <c r="D350" s="186" t="s">
        <v>487</v>
      </c>
      <c r="E350" s="137" t="s">
        <v>305</v>
      </c>
      <c r="F350" s="137" t="s">
        <v>19</v>
      </c>
      <c r="G350" s="131">
        <v>55000</v>
      </c>
      <c r="H350" s="177">
        <v>0</v>
      </c>
      <c r="I350" s="177">
        <f t="shared" ref="I350:I352" si="283">SUM(G350:H350)</f>
        <v>55000</v>
      </c>
      <c r="J350" s="170">
        <f>IF(G350&gt;=Datos!$D$14,(Datos!$D$14*Datos!$C$14),IF(G350&lt;=Datos!$D$14,(G350*Datos!$C$14)))</f>
        <v>1578.5</v>
      </c>
      <c r="K350" s="176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2559.6734999999994</v>
      </c>
      <c r="L350" s="170">
        <f>IF(G350&gt;=Datos!$D$15,(Datos!$D$15*Datos!$C$15),IF(G350&lt;=Datos!$D$15,(G350*Datos!$C$15)))</f>
        <v>1672</v>
      </c>
      <c r="M350" s="177">
        <v>14050.83</v>
      </c>
      <c r="N350" s="177">
        <f t="shared" si="281"/>
        <v>19861.003499999999</v>
      </c>
      <c r="O350" s="213">
        <f t="shared" si="282"/>
        <v>35138.996500000001</v>
      </c>
    </row>
    <row r="351" spans="1:16" s="7" customFormat="1" ht="36.75" customHeight="1" x14ac:dyDescent="0.2">
      <c r="A351" s="167">
        <v>272</v>
      </c>
      <c r="B351" s="108" t="s">
        <v>936</v>
      </c>
      <c r="C351" s="108" t="s">
        <v>361</v>
      </c>
      <c r="D351" s="108" t="s">
        <v>702</v>
      </c>
      <c r="E351" s="137" t="s">
        <v>305</v>
      </c>
      <c r="F351" s="137" t="s">
        <v>19</v>
      </c>
      <c r="G351" s="177">
        <v>66000</v>
      </c>
      <c r="H351" s="177">
        <v>0</v>
      </c>
      <c r="I351" s="177">
        <f t="shared" si="283"/>
        <v>66000</v>
      </c>
      <c r="J351" s="170">
        <f>IF(G351&gt;=Datos!$D$14,(Datos!$D$14*Datos!$C$14),IF(G351&lt;=Datos!$D$14,(G351*Datos!$C$14)))</f>
        <v>1894.2</v>
      </c>
      <c r="K351" s="176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4615.755666666666</v>
      </c>
      <c r="L351" s="170">
        <f>IF(G351&gt;=Datos!$D$15,(Datos!$D$15*Datos!$C$15),IF(G351&lt;=Datos!$D$15,(G351*Datos!$C$15)))</f>
        <v>2006.4</v>
      </c>
      <c r="M351" s="177">
        <v>25</v>
      </c>
      <c r="N351" s="177">
        <f t="shared" si="281"/>
        <v>8541.3556666666664</v>
      </c>
      <c r="O351" s="213">
        <f t="shared" si="282"/>
        <v>57458.64433333333</v>
      </c>
    </row>
    <row r="352" spans="1:16" s="7" customFormat="1" ht="36.75" customHeight="1" x14ac:dyDescent="0.2">
      <c r="A352" s="167">
        <v>273</v>
      </c>
      <c r="B352" s="108" t="s">
        <v>118</v>
      </c>
      <c r="C352" s="108" t="s">
        <v>361</v>
      </c>
      <c r="D352" s="108" t="s">
        <v>676</v>
      </c>
      <c r="E352" s="137" t="s">
        <v>305</v>
      </c>
      <c r="F352" s="137" t="s">
        <v>306</v>
      </c>
      <c r="G352" s="177">
        <v>90000</v>
      </c>
      <c r="H352" s="177">
        <v>0</v>
      </c>
      <c r="I352" s="177">
        <f t="shared" si="283"/>
        <v>90000</v>
      </c>
      <c r="J352" s="170">
        <f>IF(G352&gt;=Datos!$D$14,(Datos!$D$14*Datos!$C$14),IF(G352&lt;=Datos!$D$14,(G352*Datos!$C$14)))</f>
        <v>2583</v>
      </c>
      <c r="K352" s="176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9753.1106666666674</v>
      </c>
      <c r="L352" s="170">
        <f>IF(G352&gt;=Datos!$D$15,(Datos!$D$15*Datos!$C$15),IF(G352&lt;=Datos!$D$15,(G352*Datos!$C$15)))</f>
        <v>2736</v>
      </c>
      <c r="M352" s="177">
        <v>25</v>
      </c>
      <c r="N352" s="177">
        <f t="shared" ref="N352" si="284">SUM(J352:M352)</f>
        <v>15097.110666666667</v>
      </c>
      <c r="O352" s="213">
        <f t="shared" ref="O352" si="285">+G352-N352</f>
        <v>74902.889333333325</v>
      </c>
    </row>
    <row r="353" spans="1:15" s="86" customFormat="1" ht="36.75" customHeight="1" x14ac:dyDescent="0.2">
      <c r="A353" s="271" t="s">
        <v>490</v>
      </c>
      <c r="B353" s="272"/>
      <c r="C353" s="117">
        <v>4</v>
      </c>
      <c r="D353" s="117"/>
      <c r="E353" s="212"/>
      <c r="F353" s="134"/>
      <c r="G353" s="121">
        <f>SUM(G349:G352)</f>
        <v>277000</v>
      </c>
      <c r="H353" s="121">
        <f t="shared" ref="H353:O353" si="286">SUM(H349:H352)</f>
        <v>0</v>
      </c>
      <c r="I353" s="121">
        <f t="shared" si="286"/>
        <v>277000</v>
      </c>
      <c r="J353" s="121">
        <f t="shared" si="286"/>
        <v>7949.9</v>
      </c>
      <c r="K353" s="188">
        <f t="shared" si="286"/>
        <v>21544.2955</v>
      </c>
      <c r="L353" s="121">
        <f t="shared" si="286"/>
        <v>8420.7999999999993</v>
      </c>
      <c r="M353" s="121">
        <f t="shared" si="286"/>
        <v>14125.83</v>
      </c>
      <c r="N353" s="121">
        <f t="shared" si="286"/>
        <v>52040.825499999999</v>
      </c>
      <c r="O353" s="121">
        <f t="shared" si="286"/>
        <v>224959.17449999999</v>
      </c>
    </row>
    <row r="354" spans="1:15" ht="36.75" customHeight="1" x14ac:dyDescent="0.2">
      <c r="A354" s="275" t="s">
        <v>553</v>
      </c>
      <c r="B354" s="276"/>
      <c r="C354" s="276"/>
      <c r="D354" s="276"/>
      <c r="E354" s="276"/>
      <c r="F354" s="276"/>
      <c r="G354" s="276"/>
      <c r="H354" s="276"/>
      <c r="I354" s="276"/>
      <c r="J354" s="276"/>
      <c r="K354" s="276"/>
      <c r="L354" s="276"/>
      <c r="M354" s="276"/>
      <c r="N354" s="276"/>
      <c r="O354" s="277"/>
    </row>
    <row r="355" spans="1:15" s="7" customFormat="1" ht="36.75" customHeight="1" x14ac:dyDescent="0.2">
      <c r="A355" s="167">
        <v>274</v>
      </c>
      <c r="B355" s="108" t="s">
        <v>552</v>
      </c>
      <c r="C355" s="108" t="s">
        <v>309</v>
      </c>
      <c r="D355" s="125" t="s">
        <v>659</v>
      </c>
      <c r="E355" s="137" t="s">
        <v>305</v>
      </c>
      <c r="F355" s="137" t="s">
        <v>19</v>
      </c>
      <c r="G355" s="177">
        <v>135000</v>
      </c>
      <c r="H355" s="177">
        <v>0</v>
      </c>
      <c r="I355" s="177">
        <f t="shared" ref="I355" si="287">SUM(G355:H355)</f>
        <v>135000</v>
      </c>
      <c r="J355" s="170">
        <f>IF(G355&gt;=Datos!$D$14,(Datos!$D$14*Datos!$C$14),IF(G355&lt;=Datos!$D$14,(G355*Datos!$C$14)))</f>
        <v>3874.5</v>
      </c>
      <c r="K355" s="176">
        <v>19480.509999999998</v>
      </c>
      <c r="L355" s="170">
        <f>IF(G355&gt;=Datos!$D$15,(Datos!$D$15*Datos!$C$15),IF(G355&lt;=Datos!$D$15,(G355*Datos!$C$15)))</f>
        <v>4104</v>
      </c>
      <c r="M355" s="177">
        <v>3455.92</v>
      </c>
      <c r="N355" s="177">
        <f t="shared" ref="N355" si="288">SUM(J355:M355)</f>
        <v>30914.93</v>
      </c>
      <c r="O355" s="213">
        <f t="shared" ref="O355" si="289">+G355-N355</f>
        <v>104085.07</v>
      </c>
    </row>
    <row r="356" spans="1:15" s="86" customFormat="1" ht="36.75" customHeight="1" x14ac:dyDescent="0.2">
      <c r="A356" s="271" t="s">
        <v>490</v>
      </c>
      <c r="B356" s="272"/>
      <c r="C356" s="117">
        <v>1</v>
      </c>
      <c r="D356" s="117"/>
      <c r="E356" s="212"/>
      <c r="F356" s="134"/>
      <c r="G356" s="121">
        <f>SUM(G355)</f>
        <v>135000</v>
      </c>
      <c r="H356" s="121">
        <f t="shared" ref="H356:O356" si="290">SUM(H355)</f>
        <v>0</v>
      </c>
      <c r="I356" s="121">
        <f t="shared" si="290"/>
        <v>135000</v>
      </c>
      <c r="J356" s="121">
        <f t="shared" si="290"/>
        <v>3874.5</v>
      </c>
      <c r="K356" s="188">
        <f t="shared" si="290"/>
        <v>19480.509999999998</v>
      </c>
      <c r="L356" s="121">
        <f t="shared" si="290"/>
        <v>4104</v>
      </c>
      <c r="M356" s="121">
        <f t="shared" si="290"/>
        <v>3455.92</v>
      </c>
      <c r="N356" s="121">
        <f t="shared" si="290"/>
        <v>30914.93</v>
      </c>
      <c r="O356" s="207">
        <f t="shared" si="290"/>
        <v>104085.07</v>
      </c>
    </row>
    <row r="357" spans="1:15" s="7" customFormat="1" ht="36.75" customHeight="1" x14ac:dyDescent="0.2">
      <c r="A357" s="271" t="s">
        <v>739</v>
      </c>
      <c r="B357" s="272"/>
      <c r="C357" s="272"/>
      <c r="D357" s="272"/>
      <c r="E357" s="272"/>
      <c r="F357" s="272"/>
      <c r="G357" s="272"/>
      <c r="H357" s="272"/>
      <c r="I357" s="272"/>
      <c r="J357" s="272"/>
      <c r="K357" s="272"/>
      <c r="L357" s="272"/>
      <c r="M357" s="272"/>
      <c r="N357" s="272"/>
      <c r="O357" s="273"/>
    </row>
    <row r="358" spans="1:15" s="7" customFormat="1" ht="36.75" customHeight="1" x14ac:dyDescent="0.2">
      <c r="A358" s="167">
        <v>275</v>
      </c>
      <c r="B358" s="108" t="s">
        <v>740</v>
      </c>
      <c r="C358" s="108" t="s">
        <v>723</v>
      </c>
      <c r="D358" s="125" t="s">
        <v>742</v>
      </c>
      <c r="E358" s="137" t="s">
        <v>305</v>
      </c>
      <c r="F358" s="137" t="s">
        <v>19</v>
      </c>
      <c r="G358" s="177">
        <v>55000</v>
      </c>
      <c r="H358" s="177">
        <v>0</v>
      </c>
      <c r="I358" s="177">
        <f t="shared" ref="I358:I360" si="291">SUM(G358:H358)</f>
        <v>55000</v>
      </c>
      <c r="J358" s="170">
        <f>IF(G358&gt;=Datos!$D$14,(Datos!$D$14*Datos!$C$14),IF(G358&lt;=Datos!$D$14,(G358*Datos!$C$14)))</f>
        <v>1578.5</v>
      </c>
      <c r="K358" s="176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2559.6734999999994</v>
      </c>
      <c r="L358" s="170">
        <f>IF(G358&gt;=Datos!$D$15,(Datos!$D$15*Datos!$C$15),IF(G358&lt;=Datos!$D$15,(G358*Datos!$C$15)))</f>
        <v>1672</v>
      </c>
      <c r="M358" s="177">
        <v>25</v>
      </c>
      <c r="N358" s="177">
        <f t="shared" ref="N358" si="292">SUM(J358:M358)</f>
        <v>5835.173499999999</v>
      </c>
      <c r="O358" s="213">
        <f t="shared" ref="O358" si="293">+G358-N358</f>
        <v>49164.826500000003</v>
      </c>
    </row>
    <row r="359" spans="1:15" s="7" customFormat="1" ht="36.75" customHeight="1" x14ac:dyDescent="0.2">
      <c r="A359" s="167">
        <v>276</v>
      </c>
      <c r="B359" s="108" t="s">
        <v>741</v>
      </c>
      <c r="C359" s="108" t="s">
        <v>723</v>
      </c>
      <c r="D359" s="125" t="s">
        <v>742</v>
      </c>
      <c r="E359" s="137" t="s">
        <v>305</v>
      </c>
      <c r="F359" s="137" t="s">
        <v>19</v>
      </c>
      <c r="G359" s="177">
        <v>55000</v>
      </c>
      <c r="H359" s="177">
        <v>0</v>
      </c>
      <c r="I359" s="177">
        <f t="shared" si="291"/>
        <v>55000</v>
      </c>
      <c r="J359" s="170">
        <f>IF(G359&gt;=Datos!$D$14,(Datos!$D$14*Datos!$C$14),IF(G359&lt;=Datos!$D$14,(G359*Datos!$C$14)))</f>
        <v>1578.5</v>
      </c>
      <c r="K359" s="176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2559.6734999999994</v>
      </c>
      <c r="L359" s="170">
        <f>IF(G359&gt;=Datos!$D$15,(Datos!$D$15*Datos!$C$15),IF(G359&lt;=Datos!$D$15,(G359*Datos!$C$15)))</f>
        <v>1672</v>
      </c>
      <c r="M359" s="177">
        <v>25</v>
      </c>
      <c r="N359" s="177">
        <f t="shared" ref="N359" si="294">SUM(J359:M359)</f>
        <v>5835.173499999999</v>
      </c>
      <c r="O359" s="213">
        <f t="shared" ref="O359" si="295">+G359-N359</f>
        <v>49164.826500000003</v>
      </c>
    </row>
    <row r="360" spans="1:15" s="7" customFormat="1" ht="36.75" customHeight="1" x14ac:dyDescent="0.2">
      <c r="A360" s="167">
        <v>277</v>
      </c>
      <c r="B360" s="108" t="s">
        <v>755</v>
      </c>
      <c r="C360" s="108" t="s">
        <v>723</v>
      </c>
      <c r="D360" s="125" t="s">
        <v>248</v>
      </c>
      <c r="E360" s="137" t="s">
        <v>305</v>
      </c>
      <c r="F360" s="137" t="s">
        <v>19</v>
      </c>
      <c r="G360" s="177">
        <v>33000</v>
      </c>
      <c r="H360" s="177">
        <v>0</v>
      </c>
      <c r="I360" s="177">
        <f t="shared" si="291"/>
        <v>33000</v>
      </c>
      <c r="J360" s="170">
        <f>IF(G360&gt;=Datos!$D$14,(Datos!$D$14*Datos!$C$14),IF(G360&lt;=Datos!$D$14,(G360*Datos!$C$14)))</f>
        <v>947.1</v>
      </c>
      <c r="K360" s="176" t="str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0</v>
      </c>
      <c r="L360" s="170">
        <f>IF(G360&gt;=Datos!$D$15,(Datos!$D$15*Datos!$C$15),IF(G360&lt;=Datos!$D$15,(G360*Datos!$C$15)))</f>
        <v>1003.2</v>
      </c>
      <c r="M360" s="177">
        <v>25</v>
      </c>
      <c r="N360" s="177">
        <f t="shared" ref="N360" si="296">SUM(J360:M360)</f>
        <v>1975.3000000000002</v>
      </c>
      <c r="O360" s="213">
        <f t="shared" ref="O360" si="297">+G360-N360</f>
        <v>31024.7</v>
      </c>
    </row>
    <row r="361" spans="1:15" s="86" customFormat="1" ht="36.75" customHeight="1" x14ac:dyDescent="0.2">
      <c r="A361" s="271" t="s">
        <v>490</v>
      </c>
      <c r="B361" s="272"/>
      <c r="C361" s="117">
        <v>3</v>
      </c>
      <c r="D361" s="117"/>
      <c r="E361" s="212"/>
      <c r="F361" s="134"/>
      <c r="G361" s="121">
        <f>SUM(G358:G360)</f>
        <v>143000</v>
      </c>
      <c r="H361" s="121">
        <f t="shared" ref="H361:O361" si="298">SUM(H358:H360)</f>
        <v>0</v>
      </c>
      <c r="I361" s="121">
        <f t="shared" si="298"/>
        <v>143000</v>
      </c>
      <c r="J361" s="121">
        <f t="shared" si="298"/>
        <v>4104.1000000000004</v>
      </c>
      <c r="K361" s="188">
        <f t="shared" si="298"/>
        <v>5119.3469999999988</v>
      </c>
      <c r="L361" s="121">
        <f t="shared" si="298"/>
        <v>4347.2</v>
      </c>
      <c r="M361" s="121">
        <f t="shared" si="298"/>
        <v>75</v>
      </c>
      <c r="N361" s="121">
        <f t="shared" si="298"/>
        <v>13645.646999999997</v>
      </c>
      <c r="O361" s="121">
        <f t="shared" si="298"/>
        <v>129354.353</v>
      </c>
    </row>
    <row r="362" spans="1:15" s="7" customFormat="1" ht="36.75" customHeight="1" x14ac:dyDescent="0.2">
      <c r="A362" s="271" t="s">
        <v>660</v>
      </c>
      <c r="B362" s="272"/>
      <c r="C362" s="272"/>
      <c r="D362" s="272"/>
      <c r="E362" s="272"/>
      <c r="F362" s="272"/>
      <c r="G362" s="272"/>
      <c r="H362" s="272"/>
      <c r="I362" s="272"/>
      <c r="J362" s="272"/>
      <c r="K362" s="272"/>
      <c r="L362" s="272"/>
      <c r="M362" s="272"/>
      <c r="N362" s="272"/>
      <c r="O362" s="273"/>
    </row>
    <row r="363" spans="1:15" s="7" customFormat="1" ht="36.75" customHeight="1" x14ac:dyDescent="0.2">
      <c r="A363" s="167">
        <v>278</v>
      </c>
      <c r="B363" s="108" t="s">
        <v>661</v>
      </c>
      <c r="C363" s="108" t="s">
        <v>309</v>
      </c>
      <c r="D363" s="125" t="s">
        <v>336</v>
      </c>
      <c r="E363" s="137" t="s">
        <v>305</v>
      </c>
      <c r="F363" s="137" t="s">
        <v>19</v>
      </c>
      <c r="G363" s="177">
        <v>66000</v>
      </c>
      <c r="H363" s="177">
        <v>0</v>
      </c>
      <c r="I363" s="177">
        <f t="shared" ref="I363:I378" si="299">SUM(G363:H363)</f>
        <v>66000</v>
      </c>
      <c r="J363" s="170">
        <f>IF(G363&gt;=Datos!$D$14,(Datos!$D$14*Datos!$C$14),IF(G363&lt;=Datos!$D$14,(G363*Datos!$C$14)))</f>
        <v>1894.2</v>
      </c>
      <c r="K363" s="176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4615.755666666666</v>
      </c>
      <c r="L363" s="170">
        <f>IF(G363&gt;=Datos!$D$15,(Datos!$D$15*Datos!$C$15),IF(G363&lt;=Datos!$D$15,(G363*Datos!$C$15)))</f>
        <v>2006.4</v>
      </c>
      <c r="M363" s="177">
        <v>25</v>
      </c>
      <c r="N363" s="177">
        <f t="shared" ref="N363:N370" si="300">SUM(J363:M363)</f>
        <v>8541.3556666666664</v>
      </c>
      <c r="O363" s="213">
        <f t="shared" ref="O363:O370" si="301">+G363-N363</f>
        <v>57458.64433333333</v>
      </c>
    </row>
    <row r="364" spans="1:15" s="7" customFormat="1" ht="36.75" customHeight="1" x14ac:dyDescent="0.2">
      <c r="A364" s="167">
        <v>279</v>
      </c>
      <c r="B364" s="108" t="s">
        <v>756</v>
      </c>
      <c r="C364" s="108" t="s">
        <v>309</v>
      </c>
      <c r="D364" s="125" t="s">
        <v>684</v>
      </c>
      <c r="E364" s="137" t="s">
        <v>305</v>
      </c>
      <c r="F364" s="137" t="s">
        <v>19</v>
      </c>
      <c r="G364" s="177">
        <v>66000</v>
      </c>
      <c r="H364" s="177">
        <v>0</v>
      </c>
      <c r="I364" s="177">
        <f t="shared" si="299"/>
        <v>66000</v>
      </c>
      <c r="J364" s="170">
        <f>IF(G364&gt;=Datos!$D$14,(Datos!$D$14*Datos!$C$14),IF(G364&lt;=Datos!$D$14,(G364*Datos!$C$14)))</f>
        <v>1894.2</v>
      </c>
      <c r="K364" s="176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4615.755666666666</v>
      </c>
      <c r="L364" s="170">
        <f>IF(G364&gt;=Datos!$D$15,(Datos!$D$15*Datos!$C$15),IF(G364&lt;=Datos!$D$15,(G364*Datos!$C$15)))</f>
        <v>2006.4</v>
      </c>
      <c r="M364" s="177">
        <v>25</v>
      </c>
      <c r="N364" s="177">
        <f t="shared" ref="N364:N365" si="302">SUM(J364:M364)</f>
        <v>8541.3556666666664</v>
      </c>
      <c r="O364" s="213">
        <f t="shared" ref="O364:O365" si="303">+G364-N364</f>
        <v>57458.64433333333</v>
      </c>
    </row>
    <row r="365" spans="1:15" s="7" customFormat="1" ht="36.75" customHeight="1" x14ac:dyDescent="0.2">
      <c r="A365" s="167">
        <v>280</v>
      </c>
      <c r="B365" s="108" t="s">
        <v>757</v>
      </c>
      <c r="C365" s="108" t="s">
        <v>309</v>
      </c>
      <c r="D365" s="125" t="s">
        <v>487</v>
      </c>
      <c r="E365" s="137" t="s">
        <v>305</v>
      </c>
      <c r="F365" s="137" t="s">
        <v>19</v>
      </c>
      <c r="G365" s="177">
        <v>35000</v>
      </c>
      <c r="H365" s="177">
        <v>0</v>
      </c>
      <c r="I365" s="177">
        <f t="shared" si="299"/>
        <v>35000</v>
      </c>
      <c r="J365" s="170">
        <f>IF(G365&gt;=Datos!$D$14,(Datos!$D$14*Datos!$C$14),IF(G365&lt;=Datos!$D$14,(G365*Datos!$C$14)))</f>
        <v>1004.5</v>
      </c>
      <c r="K365" s="176" t="str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0</v>
      </c>
      <c r="L365" s="170">
        <f>IF(G365&gt;=Datos!$D$15,(Datos!$D$15*Datos!$C$15),IF(G365&lt;=Datos!$D$15,(G365*Datos!$C$15)))</f>
        <v>1064</v>
      </c>
      <c r="M365" s="177">
        <v>25</v>
      </c>
      <c r="N365" s="177">
        <f t="shared" si="302"/>
        <v>2093.5</v>
      </c>
      <c r="O365" s="213">
        <f t="shared" si="303"/>
        <v>32906.5</v>
      </c>
    </row>
    <row r="366" spans="1:15" s="7" customFormat="1" ht="36.75" customHeight="1" x14ac:dyDescent="0.2">
      <c r="A366" s="167">
        <v>281</v>
      </c>
      <c r="B366" s="108" t="s">
        <v>1035</v>
      </c>
      <c r="C366" s="108" t="s">
        <v>309</v>
      </c>
      <c r="D366" s="125" t="s">
        <v>684</v>
      </c>
      <c r="E366" s="137" t="s">
        <v>305</v>
      </c>
      <c r="F366" s="137" t="s">
        <v>19</v>
      </c>
      <c r="G366" s="177">
        <v>60000</v>
      </c>
      <c r="H366" s="177">
        <v>0</v>
      </c>
      <c r="I366" s="177">
        <f t="shared" ref="I366" si="304">SUM(G366:H366)</f>
        <v>60000</v>
      </c>
      <c r="J366" s="170">
        <f>IF(G366&gt;=Datos!$D$14,(Datos!$D$14*Datos!$C$14),IF(G366&lt;=Datos!$D$14,(G366*Datos!$C$14)))</f>
        <v>1722</v>
      </c>
      <c r="K366" s="176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3486.6756666666661</v>
      </c>
      <c r="L366" s="170">
        <f>IF(G366&gt;=Datos!$D$15,(Datos!$D$15*Datos!$C$15),IF(G366&lt;=Datos!$D$15,(G366*Datos!$C$15)))</f>
        <v>1824</v>
      </c>
      <c r="M366" s="177">
        <v>25</v>
      </c>
      <c r="N366" s="177">
        <f t="shared" ref="N366" si="305">SUM(J366:M366)</f>
        <v>7057.6756666666661</v>
      </c>
      <c r="O366" s="213">
        <f t="shared" ref="O366" si="306">+G366-N366</f>
        <v>52942.324333333338</v>
      </c>
    </row>
    <row r="367" spans="1:15" s="7" customFormat="1" ht="36.75" customHeight="1" x14ac:dyDescent="0.2">
      <c r="A367" s="167">
        <v>282</v>
      </c>
      <c r="B367" s="108" t="s">
        <v>85</v>
      </c>
      <c r="C367" s="108" t="s">
        <v>309</v>
      </c>
      <c r="D367" s="125" t="s">
        <v>684</v>
      </c>
      <c r="E367" s="137" t="s">
        <v>305</v>
      </c>
      <c r="F367" s="137" t="s">
        <v>19</v>
      </c>
      <c r="G367" s="177">
        <v>78828.75</v>
      </c>
      <c r="H367" s="177">
        <v>0</v>
      </c>
      <c r="I367" s="177">
        <f t="shared" si="299"/>
        <v>78828.75</v>
      </c>
      <c r="J367" s="170">
        <f>IF(G367&gt;=Datos!$D$14,(Datos!$D$14*Datos!$C$14),IF(G367&lt;=Datos!$D$14,(G367*Datos!$C$14)))</f>
        <v>2262.3851249999998</v>
      </c>
      <c r="K367" s="176">
        <f>IF((G367-J367-L367)&lt;=Datos!$G$7,"0",IF((G367-J367-L367)&lt;=Datos!$G$8,((G367-J367-L367)-Datos!$F$8)*Datos!$I$6,IF((G367-J367-L367)&lt;=Datos!$G$9,Datos!$I$8+((G367-J367-L367)-Datos!$F$9)*Datos!$J$6,IF((G367-J367-L367)&gt;=Datos!$F$10,(Datos!$I$8+Datos!$J$8)+((G367-J367-L367)-Datos!$F$10)*Datos!$K$6))))</f>
        <v>7125.3533854166672</v>
      </c>
      <c r="L367" s="170">
        <f>IF(G367&gt;=Datos!$D$15,(Datos!$D$15*Datos!$C$15),IF(G367&lt;=Datos!$D$15,(G367*Datos!$C$15)))</f>
        <v>2396.3939999999998</v>
      </c>
      <c r="M367" s="177">
        <v>25</v>
      </c>
      <c r="N367" s="177">
        <f t="shared" si="300"/>
        <v>11809.132510416668</v>
      </c>
      <c r="O367" s="213">
        <f t="shared" si="301"/>
        <v>67019.617489583325</v>
      </c>
    </row>
    <row r="368" spans="1:15" s="7" customFormat="1" ht="36.75" customHeight="1" x14ac:dyDescent="0.2">
      <c r="A368" s="167">
        <v>283</v>
      </c>
      <c r="B368" s="108" t="s">
        <v>937</v>
      </c>
      <c r="C368" s="108" t="s">
        <v>309</v>
      </c>
      <c r="D368" s="125" t="s">
        <v>684</v>
      </c>
      <c r="E368" s="137" t="s">
        <v>305</v>
      </c>
      <c r="F368" s="137" t="s">
        <v>19</v>
      </c>
      <c r="G368" s="177">
        <v>71500</v>
      </c>
      <c r="H368" s="177">
        <v>0</v>
      </c>
      <c r="I368" s="177">
        <f t="shared" si="299"/>
        <v>71500</v>
      </c>
      <c r="J368" s="170">
        <f>IF(G368&gt;=Datos!$D$14,(Datos!$D$14*Datos!$C$14),IF(G368&lt;=Datos!$D$14,(G368*Datos!$C$14)))</f>
        <v>2052.0500000000002</v>
      </c>
      <c r="K368" s="176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5650.745666666664</v>
      </c>
      <c r="L368" s="170">
        <f>IF(G368&gt;=Datos!$D$15,(Datos!$D$15*Datos!$C$15),IF(G368&lt;=Datos!$D$15,(G368*Datos!$C$15)))</f>
        <v>2173.6</v>
      </c>
      <c r="M368" s="177">
        <v>25</v>
      </c>
      <c r="N368" s="177">
        <f t="shared" ref="N368:N369" si="307">SUM(J368:M368)</f>
        <v>9901.3956666666636</v>
      </c>
      <c r="O368" s="213">
        <f t="shared" ref="O368:O369" si="308">+G368-N368</f>
        <v>61598.604333333336</v>
      </c>
    </row>
    <row r="369" spans="1:15" s="7" customFormat="1" ht="36.75" customHeight="1" x14ac:dyDescent="0.2">
      <c r="A369" s="167">
        <v>284</v>
      </c>
      <c r="B369" s="108" t="s">
        <v>225</v>
      </c>
      <c r="C369" s="108" t="s">
        <v>309</v>
      </c>
      <c r="D369" s="125" t="s">
        <v>676</v>
      </c>
      <c r="E369" s="137" t="s">
        <v>305</v>
      </c>
      <c r="F369" s="137" t="s">
        <v>19</v>
      </c>
      <c r="G369" s="177">
        <v>80000</v>
      </c>
      <c r="H369" s="177">
        <v>0</v>
      </c>
      <c r="I369" s="177">
        <f t="shared" si="299"/>
        <v>80000</v>
      </c>
      <c r="J369" s="170">
        <f>IF(G369&gt;=Datos!$D$14,(Datos!$D$14*Datos!$C$14),IF(G369&lt;=Datos!$D$14,(G369*Datos!$C$14)))</f>
        <v>2296</v>
      </c>
      <c r="K369" s="176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7400.8606666666674</v>
      </c>
      <c r="L369" s="170">
        <f>IF(G369&gt;=Datos!$D$15,(Datos!$D$15*Datos!$C$15),IF(G369&lt;=Datos!$D$15,(G369*Datos!$C$15)))</f>
        <v>2432</v>
      </c>
      <c r="M369" s="177">
        <v>25</v>
      </c>
      <c r="N369" s="177">
        <f t="shared" si="307"/>
        <v>12153.860666666667</v>
      </c>
      <c r="O369" s="213">
        <f t="shared" si="308"/>
        <v>67846.139333333325</v>
      </c>
    </row>
    <row r="370" spans="1:15" s="7" customFormat="1" ht="36.75" customHeight="1" x14ac:dyDescent="0.2">
      <c r="A370" s="167">
        <v>285</v>
      </c>
      <c r="B370" s="186" t="s">
        <v>236</v>
      </c>
      <c r="C370" s="108" t="s">
        <v>309</v>
      </c>
      <c r="D370" s="125" t="s">
        <v>684</v>
      </c>
      <c r="E370" s="137" t="s">
        <v>305</v>
      </c>
      <c r="F370" s="137" t="s">
        <v>19</v>
      </c>
      <c r="G370" s="131">
        <v>71500</v>
      </c>
      <c r="H370" s="177">
        <v>0</v>
      </c>
      <c r="I370" s="177">
        <f t="shared" si="299"/>
        <v>71500</v>
      </c>
      <c r="J370" s="170">
        <f>IF(G370&gt;=Datos!$D$14,(Datos!$D$14*Datos!$C$14),IF(G370&lt;=Datos!$D$14,(G370*Datos!$C$14)))</f>
        <v>2052.0500000000002</v>
      </c>
      <c r="K370" s="176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5650.745666666664</v>
      </c>
      <c r="L370" s="170">
        <f>IF(G370&gt;=Datos!$D$15,(Datos!$D$15*Datos!$C$15),IF(G370&lt;=Datos!$D$15,(G370*Datos!$C$15)))</f>
        <v>2173.6</v>
      </c>
      <c r="M370" s="177">
        <v>25</v>
      </c>
      <c r="N370" s="177">
        <f t="shared" si="300"/>
        <v>9901.3956666666636</v>
      </c>
      <c r="O370" s="213">
        <f t="shared" si="301"/>
        <v>61598.604333333336</v>
      </c>
    </row>
    <row r="371" spans="1:15" s="7" customFormat="1" ht="36.75" customHeight="1" x14ac:dyDescent="0.2">
      <c r="A371" s="167">
        <v>286</v>
      </c>
      <c r="B371" s="108" t="s">
        <v>98</v>
      </c>
      <c r="C371" s="108" t="s">
        <v>309</v>
      </c>
      <c r="D371" s="125" t="s">
        <v>336</v>
      </c>
      <c r="E371" s="137" t="s">
        <v>305</v>
      </c>
      <c r="F371" s="137" t="s">
        <v>19</v>
      </c>
      <c r="G371" s="177">
        <v>66000</v>
      </c>
      <c r="H371" s="177">
        <v>0</v>
      </c>
      <c r="I371" s="177">
        <f t="shared" si="299"/>
        <v>66000</v>
      </c>
      <c r="J371" s="170">
        <f>IF(G371&gt;=Datos!$D$14,(Datos!$D$14*Datos!$C$14),IF(G371&lt;=Datos!$D$14,(G371*Datos!$C$14)))</f>
        <v>1894.2</v>
      </c>
      <c r="K371" s="176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4615.755666666666</v>
      </c>
      <c r="L371" s="170">
        <f>IF(G371&gt;=Datos!$D$15,(Datos!$D$15*Datos!$C$15),IF(G371&lt;=Datos!$D$15,(G371*Datos!$C$15)))</f>
        <v>2006.4</v>
      </c>
      <c r="M371" s="177">
        <v>25</v>
      </c>
      <c r="N371" s="177">
        <f t="shared" ref="N371" si="309">SUM(J371:M371)</f>
        <v>8541.3556666666664</v>
      </c>
      <c r="O371" s="213">
        <f t="shared" ref="O371" si="310">+G371-N371</f>
        <v>57458.64433333333</v>
      </c>
    </row>
    <row r="372" spans="1:15" s="7" customFormat="1" ht="36.75" customHeight="1" x14ac:dyDescent="0.2">
      <c r="A372" s="167">
        <v>287</v>
      </c>
      <c r="B372" s="108" t="s">
        <v>163</v>
      </c>
      <c r="C372" s="108" t="s">
        <v>309</v>
      </c>
      <c r="D372" s="125" t="s">
        <v>684</v>
      </c>
      <c r="E372" s="137" t="s">
        <v>305</v>
      </c>
      <c r="F372" s="137" t="s">
        <v>19</v>
      </c>
      <c r="G372" s="177">
        <v>71500</v>
      </c>
      <c r="H372" s="177">
        <v>0</v>
      </c>
      <c r="I372" s="177">
        <f t="shared" si="299"/>
        <v>71500</v>
      </c>
      <c r="J372" s="170">
        <f>IF(G372&gt;=Datos!$D$14,(Datos!$D$14*Datos!$C$14),IF(G372&lt;=Datos!$D$14,(G372*Datos!$C$14)))</f>
        <v>2052.0500000000002</v>
      </c>
      <c r="K372" s="176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5650.745666666664</v>
      </c>
      <c r="L372" s="170">
        <f>IF(G372&gt;=Datos!$D$15,(Datos!$D$15*Datos!$C$15),IF(G372&lt;=Datos!$D$15,(G372*Datos!$C$15)))</f>
        <v>2173.6</v>
      </c>
      <c r="M372" s="177">
        <v>25</v>
      </c>
      <c r="N372" s="177">
        <f t="shared" ref="N372" si="311">SUM(J372:M372)</f>
        <v>9901.3956666666636</v>
      </c>
      <c r="O372" s="213">
        <f t="shared" ref="O372" si="312">+G372-N372</f>
        <v>61598.604333333336</v>
      </c>
    </row>
    <row r="373" spans="1:15" s="7" customFormat="1" ht="36.75" customHeight="1" x14ac:dyDescent="0.2">
      <c r="A373" s="167">
        <v>288</v>
      </c>
      <c r="B373" s="108" t="s">
        <v>662</v>
      </c>
      <c r="C373" s="108" t="s">
        <v>309</v>
      </c>
      <c r="D373" s="125" t="s">
        <v>685</v>
      </c>
      <c r="E373" s="137" t="s">
        <v>305</v>
      </c>
      <c r="F373" s="137" t="s">
        <v>19</v>
      </c>
      <c r="G373" s="177">
        <v>71500</v>
      </c>
      <c r="H373" s="177">
        <v>0</v>
      </c>
      <c r="I373" s="177">
        <f t="shared" si="299"/>
        <v>71500</v>
      </c>
      <c r="J373" s="170">
        <f>IF(G373&gt;=Datos!$D$14,(Datos!$D$14*Datos!$C$14),IF(G373&lt;=Datos!$D$14,(G373*Datos!$C$14)))</f>
        <v>2052.0500000000002</v>
      </c>
      <c r="K373" s="176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5650.745666666664</v>
      </c>
      <c r="L373" s="170">
        <f>IF(G373&gt;=Datos!$D$15,(Datos!$D$15*Datos!$C$15),IF(G373&lt;=Datos!$D$15,(G373*Datos!$C$15)))</f>
        <v>2173.6</v>
      </c>
      <c r="M373" s="177">
        <v>25</v>
      </c>
      <c r="N373" s="177">
        <f t="shared" ref="N373:N378" si="313">SUM(J373:M373)</f>
        <v>9901.3956666666636</v>
      </c>
      <c r="O373" s="213">
        <f t="shared" ref="O373:O378" si="314">+G373-N373</f>
        <v>61598.604333333336</v>
      </c>
    </row>
    <row r="374" spans="1:15" s="7" customFormat="1" ht="36.75" customHeight="1" x14ac:dyDescent="0.2">
      <c r="A374" s="167">
        <v>289</v>
      </c>
      <c r="B374" s="108" t="s">
        <v>185</v>
      </c>
      <c r="C374" s="108" t="s">
        <v>309</v>
      </c>
      <c r="D374" s="125" t="s">
        <v>676</v>
      </c>
      <c r="E374" s="137" t="s">
        <v>305</v>
      </c>
      <c r="F374" s="137" t="s">
        <v>19</v>
      </c>
      <c r="G374" s="177">
        <v>80000</v>
      </c>
      <c r="H374" s="177">
        <v>0</v>
      </c>
      <c r="I374" s="177">
        <f t="shared" si="299"/>
        <v>80000</v>
      </c>
      <c r="J374" s="170">
        <f>IF(G374&gt;=Datos!$D$14,(Datos!$D$14*Datos!$C$14),IF(G374&lt;=Datos!$D$14,(G374*Datos!$C$14)))</f>
        <v>2296</v>
      </c>
      <c r="K374" s="176">
        <v>6972</v>
      </c>
      <c r="L374" s="170">
        <f>IF(G374&gt;=Datos!$D$15,(Datos!$D$15*Datos!$C$15),IF(G374&lt;=Datos!$D$15,(G374*Datos!$C$15)))</f>
        <v>2432</v>
      </c>
      <c r="M374" s="177">
        <v>1740.46</v>
      </c>
      <c r="N374" s="177">
        <f t="shared" si="313"/>
        <v>13440.46</v>
      </c>
      <c r="O374" s="213">
        <f t="shared" si="314"/>
        <v>66559.540000000008</v>
      </c>
    </row>
    <row r="375" spans="1:15" s="7" customFormat="1" ht="36.75" customHeight="1" x14ac:dyDescent="0.2">
      <c r="A375" s="167">
        <v>290</v>
      </c>
      <c r="B375" s="108" t="s">
        <v>181</v>
      </c>
      <c r="C375" s="108" t="s">
        <v>309</v>
      </c>
      <c r="D375" s="125" t="s">
        <v>677</v>
      </c>
      <c r="E375" s="137" t="s">
        <v>305</v>
      </c>
      <c r="F375" s="137" t="s">
        <v>19</v>
      </c>
      <c r="G375" s="177">
        <v>120000</v>
      </c>
      <c r="H375" s="177">
        <v>0</v>
      </c>
      <c r="I375" s="177">
        <f t="shared" si="299"/>
        <v>120000</v>
      </c>
      <c r="J375" s="170">
        <f>IF(G375&gt;=Datos!$D$14,(Datos!$D$14*Datos!$C$14),IF(G375&lt;=Datos!$D$14,(G375*Datos!$C$14)))</f>
        <v>3444</v>
      </c>
      <c r="K375" s="176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16809.860666666667</v>
      </c>
      <c r="L375" s="170">
        <f>IF(G375&gt;=Datos!$D$15,(Datos!$D$15*Datos!$C$15),IF(G375&lt;=Datos!$D$15,(G375*Datos!$C$15)))</f>
        <v>3648</v>
      </c>
      <c r="M375" s="177">
        <v>25</v>
      </c>
      <c r="N375" s="177">
        <f t="shared" si="313"/>
        <v>23926.860666666667</v>
      </c>
      <c r="O375" s="213">
        <f t="shared" si="314"/>
        <v>96073.139333333325</v>
      </c>
    </row>
    <row r="376" spans="1:15" s="7" customFormat="1" ht="36.75" customHeight="1" x14ac:dyDescent="0.2">
      <c r="A376" s="167">
        <v>291</v>
      </c>
      <c r="B376" s="108" t="s">
        <v>66</v>
      </c>
      <c r="C376" s="108" t="s">
        <v>309</v>
      </c>
      <c r="D376" s="125" t="s">
        <v>684</v>
      </c>
      <c r="E376" s="137" t="s">
        <v>305</v>
      </c>
      <c r="F376" s="137" t="s">
        <v>19</v>
      </c>
      <c r="G376" s="177">
        <v>71500</v>
      </c>
      <c r="H376" s="177">
        <v>0</v>
      </c>
      <c r="I376" s="177">
        <f t="shared" si="299"/>
        <v>71500</v>
      </c>
      <c r="J376" s="170">
        <f>IF(G376&gt;=Datos!$D$14,(Datos!$D$14*Datos!$C$14),IF(G376&lt;=Datos!$D$14,(G376*Datos!$C$14)))</f>
        <v>2052.0500000000002</v>
      </c>
      <c r="K376" s="176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5650.745666666664</v>
      </c>
      <c r="L376" s="170">
        <f>IF(G376&gt;=Datos!$D$15,(Datos!$D$15*Datos!$C$15),IF(G376&lt;=Datos!$D$15,(G376*Datos!$C$15)))</f>
        <v>2173.6</v>
      </c>
      <c r="M376" s="177">
        <v>25</v>
      </c>
      <c r="N376" s="177">
        <f t="shared" si="313"/>
        <v>9901.3956666666636</v>
      </c>
      <c r="O376" s="213">
        <f t="shared" si="314"/>
        <v>61598.604333333336</v>
      </c>
    </row>
    <row r="377" spans="1:15" s="7" customFormat="1" ht="36.75" customHeight="1" x14ac:dyDescent="0.2">
      <c r="A377" s="167">
        <v>292</v>
      </c>
      <c r="B377" s="108" t="s">
        <v>195</v>
      </c>
      <c r="C377" s="108" t="s">
        <v>309</v>
      </c>
      <c r="D377" s="125" t="s">
        <v>676</v>
      </c>
      <c r="E377" s="137" t="s">
        <v>305</v>
      </c>
      <c r="F377" s="137" t="s">
        <v>19</v>
      </c>
      <c r="G377" s="177">
        <v>80000</v>
      </c>
      <c r="H377" s="177">
        <v>0</v>
      </c>
      <c r="I377" s="177">
        <f t="shared" si="299"/>
        <v>80000</v>
      </c>
      <c r="J377" s="170">
        <f>IF(G377&gt;=Datos!$D$14,(Datos!$D$14*Datos!$C$14),IF(G377&lt;=Datos!$D$14,(G377*Datos!$C$14)))</f>
        <v>2296</v>
      </c>
      <c r="K377" s="176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7400.8606666666674</v>
      </c>
      <c r="L377" s="170">
        <f>IF(G377&gt;=Datos!$D$15,(Datos!$D$15*Datos!$C$15),IF(G377&lt;=Datos!$D$15,(G377*Datos!$C$15)))</f>
        <v>2432</v>
      </c>
      <c r="M377" s="177">
        <v>25</v>
      </c>
      <c r="N377" s="177">
        <f t="shared" si="313"/>
        <v>12153.860666666667</v>
      </c>
      <c r="O377" s="213">
        <f t="shared" si="314"/>
        <v>67846.139333333325</v>
      </c>
    </row>
    <row r="378" spans="1:15" s="7" customFormat="1" ht="36.75" customHeight="1" x14ac:dyDescent="0.2">
      <c r="A378" s="167">
        <v>293</v>
      </c>
      <c r="B378" s="108" t="s">
        <v>112</v>
      </c>
      <c r="C378" s="108" t="s">
        <v>309</v>
      </c>
      <c r="D378" s="125" t="s">
        <v>313</v>
      </c>
      <c r="E378" s="137" t="s">
        <v>305</v>
      </c>
      <c r="F378" s="137" t="s">
        <v>19</v>
      </c>
      <c r="G378" s="177">
        <v>82769.83</v>
      </c>
      <c r="H378" s="177">
        <v>0</v>
      </c>
      <c r="I378" s="177">
        <f t="shared" si="299"/>
        <v>82769.83</v>
      </c>
      <c r="J378" s="170">
        <f>IF(G378&gt;=Datos!$D$14,(Datos!$D$14*Datos!$C$14),IF(G378&lt;=Datos!$D$14,(G378*Datos!$C$14)))</f>
        <v>2375.4941210000002</v>
      </c>
      <c r="K378" s="176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8052.39392841667</v>
      </c>
      <c r="L378" s="170">
        <f>IF(G378&gt;=Datos!$D$15,(Datos!$D$15*Datos!$C$15),IF(G378&lt;=Datos!$D$15,(G378*Datos!$C$15)))</f>
        <v>2516.2028319999999</v>
      </c>
      <c r="M378" s="177">
        <v>25</v>
      </c>
      <c r="N378" s="177">
        <f t="shared" si="313"/>
        <v>12969.090881416669</v>
      </c>
      <c r="O378" s="213">
        <f t="shared" si="314"/>
        <v>69800.739118583326</v>
      </c>
    </row>
    <row r="379" spans="1:15" s="86" customFormat="1" ht="36.75" customHeight="1" x14ac:dyDescent="0.2">
      <c r="A379" s="271" t="s">
        <v>490</v>
      </c>
      <c r="B379" s="272"/>
      <c r="C379" s="117">
        <v>16</v>
      </c>
      <c r="D379" s="117"/>
      <c r="E379" s="212"/>
      <c r="F379" s="134"/>
      <c r="G379" s="121">
        <f>SUM(G363:G378)</f>
        <v>1172098.58</v>
      </c>
      <c r="H379" s="121">
        <f t="shared" ref="H379:O379" si="315">SUM(H363:H378)</f>
        <v>0</v>
      </c>
      <c r="I379" s="121">
        <f t="shared" si="315"/>
        <v>1172098.58</v>
      </c>
      <c r="J379" s="121">
        <f t="shared" si="315"/>
        <v>33639.229245999995</v>
      </c>
      <c r="K379" s="188">
        <f t="shared" si="315"/>
        <v>99349.000313833312</v>
      </c>
      <c r="L379" s="121">
        <f t="shared" si="315"/>
        <v>35631.796832</v>
      </c>
      <c r="M379" s="121">
        <v>2115.46</v>
      </c>
      <c r="N379" s="121">
        <f t="shared" si="315"/>
        <v>170735.48639183334</v>
      </c>
      <c r="O379" s="121">
        <f t="shared" si="315"/>
        <v>1001363.0936081668</v>
      </c>
    </row>
    <row r="380" spans="1:15" s="7" customFormat="1" ht="36.75" customHeight="1" x14ac:dyDescent="0.2">
      <c r="A380" s="271" t="s">
        <v>750</v>
      </c>
      <c r="B380" s="272"/>
      <c r="C380" s="272"/>
      <c r="D380" s="272"/>
      <c r="E380" s="272"/>
      <c r="F380" s="272"/>
      <c r="G380" s="272"/>
      <c r="H380" s="272"/>
      <c r="I380" s="272"/>
      <c r="J380" s="272"/>
      <c r="K380" s="272"/>
      <c r="L380" s="272"/>
      <c r="M380" s="272"/>
      <c r="N380" s="272"/>
      <c r="O380" s="273"/>
    </row>
    <row r="381" spans="1:15" ht="36.75" customHeight="1" x14ac:dyDescent="0.2">
      <c r="A381" s="167">
        <v>294</v>
      </c>
      <c r="B381" s="172" t="s">
        <v>143</v>
      </c>
      <c r="C381" s="108" t="s">
        <v>311</v>
      </c>
      <c r="D381" s="108" t="s">
        <v>487</v>
      </c>
      <c r="E381" s="137" t="s">
        <v>305</v>
      </c>
      <c r="F381" s="173" t="s">
        <v>19</v>
      </c>
      <c r="G381" s="174">
        <v>35000</v>
      </c>
      <c r="H381" s="177">
        <v>0</v>
      </c>
      <c r="I381" s="177">
        <f t="shared" ref="I381:I397" si="316">SUM(G381:H381)</f>
        <v>35000</v>
      </c>
      <c r="J381" s="170">
        <f>IF(G381&gt;=Datos!$D$14,(Datos!$D$14*Datos!$C$14),IF(G381&lt;=Datos!$D$14,(G381*Datos!$C$14)))</f>
        <v>1004.5</v>
      </c>
      <c r="K381" s="176" t="str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0</v>
      </c>
      <c r="L381" s="170">
        <f>IF(G381&gt;=Datos!$D$15,(Datos!$D$15*Datos!$C$15),IF(G381&lt;=Datos!$D$15,(G381*Datos!$C$15)))</f>
        <v>1064</v>
      </c>
      <c r="M381" s="177">
        <v>3772.25</v>
      </c>
      <c r="N381" s="177">
        <f t="shared" ref="N381:N384" si="317">SUM(J381:M381)</f>
        <v>5840.75</v>
      </c>
      <c r="O381" s="213">
        <f t="shared" ref="O381:O384" si="318">+G381-N381</f>
        <v>29159.25</v>
      </c>
    </row>
    <row r="382" spans="1:15" s="7" customFormat="1" ht="36.75" customHeight="1" x14ac:dyDescent="0.2">
      <c r="A382" s="167">
        <v>295</v>
      </c>
      <c r="B382" s="108" t="s">
        <v>89</v>
      </c>
      <c r="C382" s="108" t="s">
        <v>311</v>
      </c>
      <c r="D382" s="108" t="s">
        <v>664</v>
      </c>
      <c r="E382" s="137" t="s">
        <v>305</v>
      </c>
      <c r="F382" s="137" t="s">
        <v>19</v>
      </c>
      <c r="G382" s="177">
        <v>66000</v>
      </c>
      <c r="H382" s="177">
        <v>0</v>
      </c>
      <c r="I382" s="177">
        <f t="shared" si="316"/>
        <v>66000</v>
      </c>
      <c r="J382" s="170">
        <f>IF(G382&gt;=Datos!$D$14,(Datos!$D$14*Datos!$C$14),IF(G382&lt;=Datos!$D$14,(G382*Datos!$C$14)))</f>
        <v>1894.2</v>
      </c>
      <c r="K382" s="176">
        <v>4272.66</v>
      </c>
      <c r="L382" s="170">
        <f>IF(G382&gt;=Datos!$D$15,(Datos!$D$15*Datos!$C$15),IF(G382&lt;=Datos!$D$15,(G382*Datos!$C$15)))</f>
        <v>2006.4</v>
      </c>
      <c r="M382" s="177">
        <v>1740.46</v>
      </c>
      <c r="N382" s="177">
        <f t="shared" si="317"/>
        <v>9913.7200000000012</v>
      </c>
      <c r="O382" s="213">
        <f t="shared" si="318"/>
        <v>56086.28</v>
      </c>
    </row>
    <row r="383" spans="1:15" s="7" customFormat="1" ht="36.75" customHeight="1" x14ac:dyDescent="0.2">
      <c r="A383" s="167">
        <v>296</v>
      </c>
      <c r="B383" s="108" t="s">
        <v>82</v>
      </c>
      <c r="C383" s="108" t="s">
        <v>311</v>
      </c>
      <c r="D383" s="108" t="s">
        <v>854</v>
      </c>
      <c r="E383" s="137" t="s">
        <v>305</v>
      </c>
      <c r="F383" s="137" t="s">
        <v>19</v>
      </c>
      <c r="G383" s="177">
        <v>66000</v>
      </c>
      <c r="H383" s="177">
        <v>0</v>
      </c>
      <c r="I383" s="177">
        <f t="shared" si="316"/>
        <v>66000</v>
      </c>
      <c r="J383" s="170">
        <f>IF(G383&gt;=Datos!$D$14,(Datos!$D$14*Datos!$C$14),IF(G383&lt;=Datos!$D$14,(G383*Datos!$C$14)))</f>
        <v>1894.2</v>
      </c>
      <c r="K383" s="176">
        <v>4272.66</v>
      </c>
      <c r="L383" s="170">
        <f>IF(G383&gt;=Datos!$D$15,(Datos!$D$15*Datos!$C$15),IF(G383&lt;=Datos!$D$15,(G383*Datos!$C$15)))</f>
        <v>2006.4</v>
      </c>
      <c r="M383" s="177">
        <v>1740.46</v>
      </c>
      <c r="N383" s="177">
        <f t="shared" si="317"/>
        <v>9913.7200000000012</v>
      </c>
      <c r="O383" s="213">
        <f t="shared" si="318"/>
        <v>56086.28</v>
      </c>
    </row>
    <row r="384" spans="1:15" s="7" customFormat="1" ht="36.75" customHeight="1" x14ac:dyDescent="0.2">
      <c r="A384" s="167">
        <v>297</v>
      </c>
      <c r="B384" s="108" t="s">
        <v>212</v>
      </c>
      <c r="C384" s="108" t="s">
        <v>311</v>
      </c>
      <c r="D384" s="108" t="s">
        <v>917</v>
      </c>
      <c r="E384" s="137" t="s">
        <v>305</v>
      </c>
      <c r="F384" s="137" t="s">
        <v>19</v>
      </c>
      <c r="G384" s="177">
        <v>66000</v>
      </c>
      <c r="H384" s="177">
        <v>0</v>
      </c>
      <c r="I384" s="177">
        <f t="shared" si="316"/>
        <v>66000</v>
      </c>
      <c r="J384" s="170">
        <f>IF(G384&gt;=Datos!$D$14,(Datos!$D$14*Datos!$C$14),IF(G384&lt;=Datos!$D$14,(G384*Datos!$C$14)))</f>
        <v>1894.2</v>
      </c>
      <c r="K384" s="176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4615.755666666666</v>
      </c>
      <c r="L384" s="170">
        <f>IF(G384&gt;=Datos!$D$15,(Datos!$D$15*Datos!$C$15),IF(G384&lt;=Datos!$D$15,(G384*Datos!$C$15)))</f>
        <v>2006.4</v>
      </c>
      <c r="M384" s="177">
        <v>25</v>
      </c>
      <c r="N384" s="177">
        <f t="shared" si="317"/>
        <v>8541.3556666666664</v>
      </c>
      <c r="O384" s="213">
        <f t="shared" si="318"/>
        <v>57458.64433333333</v>
      </c>
    </row>
    <row r="385" spans="1:16" s="7" customFormat="1" ht="36.75" customHeight="1" x14ac:dyDescent="0.2">
      <c r="A385" s="167">
        <v>298</v>
      </c>
      <c r="B385" s="108" t="s">
        <v>173</v>
      </c>
      <c r="C385" s="108" t="s">
        <v>311</v>
      </c>
      <c r="D385" s="108" t="s">
        <v>313</v>
      </c>
      <c r="E385" s="137" t="s">
        <v>305</v>
      </c>
      <c r="F385" s="137" t="s">
        <v>19</v>
      </c>
      <c r="G385" s="177">
        <v>66000</v>
      </c>
      <c r="H385" s="177">
        <v>0</v>
      </c>
      <c r="I385" s="177">
        <f t="shared" si="316"/>
        <v>66000</v>
      </c>
      <c r="J385" s="170">
        <f>IF(G385&gt;=Datos!$D$14,(Datos!$D$14*Datos!$C$14),IF(G385&lt;=Datos!$D$14,(G385*Datos!$C$14)))</f>
        <v>1894.2</v>
      </c>
      <c r="K385" s="176">
        <v>3929.57</v>
      </c>
      <c r="L385" s="170">
        <f>IF(G385&gt;=Datos!$D$15,(Datos!$D$15*Datos!$C$15),IF(G385&lt;=Datos!$D$15,(G385*Datos!$C$15)))</f>
        <v>2006.4</v>
      </c>
      <c r="M385" s="177">
        <v>3455.92</v>
      </c>
      <c r="N385" s="177">
        <f t="shared" ref="N385:N388" si="319">SUM(J385:M385)</f>
        <v>11286.09</v>
      </c>
      <c r="O385" s="213">
        <f t="shared" ref="O385:O388" si="320">+G385-N385</f>
        <v>54713.91</v>
      </c>
    </row>
    <row r="386" spans="1:16" s="7" customFormat="1" ht="36.75" customHeight="1" x14ac:dyDescent="0.2">
      <c r="A386" s="167">
        <v>299</v>
      </c>
      <c r="B386" s="108" t="s">
        <v>563</v>
      </c>
      <c r="C386" s="108" t="s">
        <v>311</v>
      </c>
      <c r="D386" s="108" t="s">
        <v>487</v>
      </c>
      <c r="E386" s="137" t="s">
        <v>305</v>
      </c>
      <c r="F386" s="137" t="s">
        <v>306</v>
      </c>
      <c r="G386" s="177">
        <v>35000</v>
      </c>
      <c r="H386" s="177">
        <v>0</v>
      </c>
      <c r="I386" s="177">
        <f t="shared" si="316"/>
        <v>35000</v>
      </c>
      <c r="J386" s="170">
        <f>IF(G386&gt;=Datos!$D$14,(Datos!$D$14*Datos!$C$14),IF(G386&lt;=Datos!$D$14,(G386*Datos!$C$14)))</f>
        <v>1004.5</v>
      </c>
      <c r="K386" s="176" t="str">
        <f>IF((G386-J386-L386)&lt;=Datos!$G$7,"0",IF((G386-J386-L386)&lt;=Datos!$G$8,((G386-J386-L386)-Datos!$F$8)*Datos!$I$6,IF((G386-J386-L386)&lt;=Datos!$G$9,Datos!$I$8+((G386-J386-L386)-Datos!$F$9)*Datos!$J$6,IF((G386-J386-L386)&gt;=Datos!$F$10,(Datos!$I$8+Datos!$J$8)+((G386-J386-L386)-Datos!$F$10)*Datos!$K$6))))</f>
        <v>0</v>
      </c>
      <c r="L386" s="170">
        <f>IF(G386&gt;=Datos!$D$15,(Datos!$D$15*Datos!$C$15),IF(G386&lt;=Datos!$D$15,(G386*Datos!$C$15)))</f>
        <v>1064</v>
      </c>
      <c r="M386" s="177">
        <v>25</v>
      </c>
      <c r="N386" s="177">
        <f t="shared" si="319"/>
        <v>2093.5</v>
      </c>
      <c r="O386" s="213">
        <f t="shared" si="320"/>
        <v>32906.5</v>
      </c>
    </row>
    <row r="387" spans="1:16" s="7" customFormat="1" ht="36.75" customHeight="1" x14ac:dyDescent="0.2">
      <c r="A387" s="167">
        <v>300</v>
      </c>
      <c r="B387" s="108" t="s">
        <v>144</v>
      </c>
      <c r="C387" s="108" t="s">
        <v>311</v>
      </c>
      <c r="D387" s="130" t="s">
        <v>854</v>
      </c>
      <c r="E387" s="137" t="s">
        <v>305</v>
      </c>
      <c r="F387" s="137" t="s">
        <v>19</v>
      </c>
      <c r="G387" s="177">
        <v>66000</v>
      </c>
      <c r="H387" s="177">
        <v>0</v>
      </c>
      <c r="I387" s="177">
        <f t="shared" si="316"/>
        <v>66000</v>
      </c>
      <c r="J387" s="170">
        <f>IF(G387&gt;=Datos!$D$14,(Datos!$D$14*Datos!$C$14),IF(G387&lt;=Datos!$D$14,(G387*Datos!$C$14)))</f>
        <v>1894.2</v>
      </c>
      <c r="K387" s="176">
        <v>4272.66</v>
      </c>
      <c r="L387" s="170">
        <f>IF(G387&gt;=Datos!$D$15,(Datos!$D$15*Datos!$C$15),IF(G387&lt;=Datos!$D$15,(G387*Datos!$C$15)))</f>
        <v>2006.4</v>
      </c>
      <c r="M387" s="177">
        <v>3740.46</v>
      </c>
      <c r="N387" s="177">
        <f t="shared" si="319"/>
        <v>11913.720000000001</v>
      </c>
      <c r="O387" s="213">
        <f t="shared" si="320"/>
        <v>54086.28</v>
      </c>
    </row>
    <row r="388" spans="1:16" s="7" customFormat="1" ht="36.75" customHeight="1" x14ac:dyDescent="0.2">
      <c r="A388" s="167">
        <v>301</v>
      </c>
      <c r="B388" s="108" t="s">
        <v>320</v>
      </c>
      <c r="C388" s="108" t="s">
        <v>311</v>
      </c>
      <c r="D388" s="125" t="s">
        <v>663</v>
      </c>
      <c r="E388" s="137" t="s">
        <v>305</v>
      </c>
      <c r="F388" s="137" t="s">
        <v>19</v>
      </c>
      <c r="G388" s="177">
        <v>66000</v>
      </c>
      <c r="H388" s="177">
        <v>0</v>
      </c>
      <c r="I388" s="177">
        <f t="shared" si="316"/>
        <v>66000</v>
      </c>
      <c r="J388" s="170">
        <f>IF(G388&gt;=Datos!$D$14,(Datos!$D$14*Datos!$C$14),IF(G388&lt;=Datos!$D$14,(G388*Datos!$C$14)))</f>
        <v>1894.2</v>
      </c>
      <c r="K388" s="176">
        <f>IF((G388-J388-L388)&lt;=Datos!$G$7,"0",IF((G388-J388-L388)&lt;=Datos!$G$8,((G388-J388-L388)-Datos!$F$8)*Datos!$I$6,IF((G388-J388-L388)&lt;=Datos!$G$9,Datos!$I$8+((G388-J388-L388)-Datos!$F$9)*Datos!$J$6,IF((G388-J388-L388)&gt;=Datos!$F$10,(Datos!$I$8+Datos!$J$8)+((G388-J388-L388)-Datos!$F$10)*Datos!$K$6))))</f>
        <v>4615.755666666666</v>
      </c>
      <c r="L388" s="170">
        <f>IF(G388&gt;=Datos!$D$15,(Datos!$D$15*Datos!$C$15),IF(G388&lt;=Datos!$D$15,(G388*Datos!$C$15)))</f>
        <v>2006.4</v>
      </c>
      <c r="M388" s="177">
        <v>9582.74</v>
      </c>
      <c r="N388" s="177">
        <f t="shared" si="319"/>
        <v>18099.095666666668</v>
      </c>
      <c r="O388" s="213">
        <f t="shared" si="320"/>
        <v>47900.904333333332</v>
      </c>
    </row>
    <row r="389" spans="1:16" s="7" customFormat="1" ht="36.75" customHeight="1" x14ac:dyDescent="0.2">
      <c r="A389" s="167">
        <v>302</v>
      </c>
      <c r="B389" s="108" t="s">
        <v>125</v>
      </c>
      <c r="C389" s="108" t="s">
        <v>311</v>
      </c>
      <c r="D389" s="108" t="s">
        <v>487</v>
      </c>
      <c r="E389" s="137" t="s">
        <v>305</v>
      </c>
      <c r="F389" s="137" t="s">
        <v>19</v>
      </c>
      <c r="G389" s="177">
        <v>35000</v>
      </c>
      <c r="H389" s="177">
        <v>0</v>
      </c>
      <c r="I389" s="177">
        <f t="shared" si="316"/>
        <v>35000</v>
      </c>
      <c r="J389" s="170">
        <f>IF(G389&gt;=Datos!$D$14,(Datos!$D$14*Datos!$C$14),IF(G389&lt;=Datos!$D$14,(G389*Datos!$C$14)))</f>
        <v>1004.5</v>
      </c>
      <c r="K389" s="176" t="str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0</v>
      </c>
      <c r="L389" s="170">
        <f>IF(G389&gt;=Datos!$D$15,(Datos!$D$15*Datos!$C$15),IF(G389&lt;=Datos!$D$15,(G389*Datos!$C$15)))</f>
        <v>1064</v>
      </c>
      <c r="M389" s="177">
        <v>25</v>
      </c>
      <c r="N389" s="177">
        <f t="shared" ref="N389:N394" si="321">SUM(J389:M389)</f>
        <v>2093.5</v>
      </c>
      <c r="O389" s="213">
        <f t="shared" ref="O389:O396" si="322">+G389-N389</f>
        <v>32906.5</v>
      </c>
    </row>
    <row r="390" spans="1:16" s="7" customFormat="1" ht="36.75" customHeight="1" x14ac:dyDescent="0.2">
      <c r="A390" s="167">
        <v>303</v>
      </c>
      <c r="B390" s="108" t="s">
        <v>938</v>
      </c>
      <c r="C390" s="108" t="s">
        <v>311</v>
      </c>
      <c r="D390" s="130" t="s">
        <v>677</v>
      </c>
      <c r="E390" s="137" t="s">
        <v>305</v>
      </c>
      <c r="F390" s="137" t="s">
        <v>19</v>
      </c>
      <c r="G390" s="177">
        <v>68250</v>
      </c>
      <c r="H390" s="177">
        <v>0</v>
      </c>
      <c r="I390" s="177">
        <f t="shared" si="316"/>
        <v>68250</v>
      </c>
      <c r="J390" s="170">
        <f>IF(G390&gt;=Datos!$D$14,(Datos!$D$14*Datos!$C$14),IF(G390&lt;=Datos!$D$14,(G390*Datos!$C$14)))</f>
        <v>1958.7750000000001</v>
      </c>
      <c r="K390" s="176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5039.1606666666667</v>
      </c>
      <c r="L390" s="170">
        <f>IF(G390&gt;=Datos!$D$15,(Datos!$D$15*Datos!$C$15),IF(G390&lt;=Datos!$D$15,(G390*Datos!$C$15)))</f>
        <v>2074.8000000000002</v>
      </c>
      <c r="M390" s="177">
        <v>5025</v>
      </c>
      <c r="N390" s="177">
        <f t="shared" si="321"/>
        <v>14097.735666666667</v>
      </c>
      <c r="O390" s="213">
        <f t="shared" si="322"/>
        <v>54152.264333333333</v>
      </c>
    </row>
    <row r="391" spans="1:16" s="7" customFormat="1" ht="36.75" customHeight="1" x14ac:dyDescent="0.2">
      <c r="A391" s="167">
        <v>304</v>
      </c>
      <c r="B391" s="108" t="s">
        <v>168</v>
      </c>
      <c r="C391" s="108" t="s">
        <v>311</v>
      </c>
      <c r="D391" s="130" t="s">
        <v>940</v>
      </c>
      <c r="E391" s="137" t="s">
        <v>305</v>
      </c>
      <c r="F391" s="137" t="s">
        <v>19</v>
      </c>
      <c r="G391" s="177">
        <v>66000</v>
      </c>
      <c r="H391" s="177">
        <v>0</v>
      </c>
      <c r="I391" s="177">
        <f t="shared" si="316"/>
        <v>66000</v>
      </c>
      <c r="J391" s="170">
        <f>IF(G391&gt;=Datos!$D$14,(Datos!$D$14*Datos!$C$14),IF(G391&lt;=Datos!$D$14,(G391*Datos!$C$14)))</f>
        <v>1894.2</v>
      </c>
      <c r="K391" s="176">
        <f>IF((G391-J391-L391)&lt;=Datos!$G$7,"0",IF((G391-J391-L391)&lt;=Datos!$G$8,((G391-J391-L391)-Datos!$F$8)*Datos!$I$6,IF((G391-J391-L391)&lt;=Datos!$G$9,Datos!$I$8+((G391-J391-L391)-Datos!$F$9)*Datos!$J$6,IF((G391-J391-L391)&gt;=Datos!$F$10,(Datos!$I$8+Datos!$J$8)+((G391-J391-L391)-Datos!$F$10)*Datos!$K$6))))</f>
        <v>4615.755666666666</v>
      </c>
      <c r="L391" s="170">
        <f>IF(G391&gt;=Datos!$D$15,(Datos!$D$15*Datos!$C$15),IF(G391&lt;=Datos!$D$15,(G391*Datos!$C$15)))</f>
        <v>2006.4</v>
      </c>
      <c r="M391" s="177">
        <v>25</v>
      </c>
      <c r="N391" s="177">
        <f t="shared" si="321"/>
        <v>8541.3556666666664</v>
      </c>
      <c r="O391" s="213">
        <f t="shared" si="322"/>
        <v>57458.64433333333</v>
      </c>
    </row>
    <row r="392" spans="1:16" s="7" customFormat="1" ht="36.75" customHeight="1" x14ac:dyDescent="0.2">
      <c r="A392" s="167">
        <v>305</v>
      </c>
      <c r="B392" s="108" t="s">
        <v>554</v>
      </c>
      <c r="C392" s="108" t="s">
        <v>311</v>
      </c>
      <c r="D392" s="108" t="s">
        <v>663</v>
      </c>
      <c r="E392" s="137" t="s">
        <v>305</v>
      </c>
      <c r="F392" s="137" t="s">
        <v>306</v>
      </c>
      <c r="G392" s="177">
        <v>66000</v>
      </c>
      <c r="H392" s="177">
        <v>0</v>
      </c>
      <c r="I392" s="177">
        <f t="shared" si="316"/>
        <v>66000</v>
      </c>
      <c r="J392" s="170">
        <f>IF(G392&gt;=Datos!$D$14,(Datos!$D$14*Datos!$C$14),IF(G392&lt;=Datos!$D$14,(G392*Datos!$C$14)))</f>
        <v>1894.2</v>
      </c>
      <c r="K392" s="176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4615.755666666666</v>
      </c>
      <c r="L392" s="170">
        <f>IF(G392&gt;=Datos!$D$15,(Datos!$D$15*Datos!$C$15),IF(G392&lt;=Datos!$D$15,(G392*Datos!$C$15)))</f>
        <v>2006.4</v>
      </c>
      <c r="M392" s="177">
        <v>9388.7999999999993</v>
      </c>
      <c r="N392" s="177">
        <f t="shared" si="321"/>
        <v>17905.155666666666</v>
      </c>
      <c r="O392" s="213">
        <f t="shared" si="322"/>
        <v>48094.844333333334</v>
      </c>
    </row>
    <row r="393" spans="1:16" s="7" customFormat="1" ht="36.75" customHeight="1" x14ac:dyDescent="0.2">
      <c r="A393" s="167">
        <v>306</v>
      </c>
      <c r="B393" s="108" t="s">
        <v>59</v>
      </c>
      <c r="C393" s="108" t="s">
        <v>311</v>
      </c>
      <c r="D393" s="130" t="s">
        <v>487</v>
      </c>
      <c r="E393" s="137" t="s">
        <v>305</v>
      </c>
      <c r="F393" s="137" t="s">
        <v>19</v>
      </c>
      <c r="G393" s="177">
        <v>35000</v>
      </c>
      <c r="H393" s="177">
        <v>0</v>
      </c>
      <c r="I393" s="177">
        <f t="shared" si="316"/>
        <v>35000</v>
      </c>
      <c r="J393" s="170">
        <f>IF(G393&gt;=Datos!$D$14,(Datos!$D$14*Datos!$C$14),IF(G393&lt;=Datos!$D$14,(G393*Datos!$C$14)))</f>
        <v>1004.5</v>
      </c>
      <c r="K393" s="176" t="str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0</v>
      </c>
      <c r="L393" s="170">
        <f>IF(G393&gt;=Datos!$D$15,(Datos!$D$15*Datos!$C$15),IF(G393&lt;=Datos!$D$15,(G393*Datos!$C$15)))</f>
        <v>1064</v>
      </c>
      <c r="M393" s="177">
        <v>1025</v>
      </c>
      <c r="N393" s="177">
        <f t="shared" si="321"/>
        <v>3093.5</v>
      </c>
      <c r="O393" s="213">
        <f t="shared" si="322"/>
        <v>31906.5</v>
      </c>
    </row>
    <row r="394" spans="1:16" s="7" customFormat="1" ht="36.75" customHeight="1" x14ac:dyDescent="0.2">
      <c r="A394" s="167">
        <v>307</v>
      </c>
      <c r="B394" s="108" t="s">
        <v>114</v>
      </c>
      <c r="C394" s="108" t="s">
        <v>311</v>
      </c>
      <c r="D394" s="130" t="s">
        <v>487</v>
      </c>
      <c r="E394" s="137" t="s">
        <v>305</v>
      </c>
      <c r="F394" s="137" t="s">
        <v>19</v>
      </c>
      <c r="G394" s="177">
        <v>35000</v>
      </c>
      <c r="H394" s="177">
        <v>0</v>
      </c>
      <c r="I394" s="177">
        <f t="shared" si="316"/>
        <v>35000</v>
      </c>
      <c r="J394" s="170">
        <f>IF(G394&gt;=Datos!$D$14,(Datos!$D$14*Datos!$C$14),IF(G394&lt;=Datos!$D$14,(G394*Datos!$C$14)))</f>
        <v>1004.5</v>
      </c>
      <c r="K394" s="176" t="str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0</v>
      </c>
      <c r="L394" s="170">
        <f>IF(G394&gt;=Datos!$D$15,(Datos!$D$15*Datos!$C$15),IF(G394&lt;=Datos!$D$15,(G394*Datos!$C$15)))</f>
        <v>1064</v>
      </c>
      <c r="M394" s="177">
        <v>25</v>
      </c>
      <c r="N394" s="177">
        <f t="shared" si="321"/>
        <v>2093.5</v>
      </c>
      <c r="O394" s="213">
        <f t="shared" si="322"/>
        <v>32906.5</v>
      </c>
    </row>
    <row r="395" spans="1:16" s="7" customFormat="1" ht="36.75" customHeight="1" x14ac:dyDescent="0.2">
      <c r="A395" s="167">
        <v>308</v>
      </c>
      <c r="B395" s="159" t="s">
        <v>939</v>
      </c>
      <c r="C395" s="108" t="s">
        <v>311</v>
      </c>
      <c r="D395" s="130" t="s">
        <v>487</v>
      </c>
      <c r="E395" s="137" t="s">
        <v>305</v>
      </c>
      <c r="F395" s="137" t="s">
        <v>306</v>
      </c>
      <c r="G395" s="177">
        <v>35000</v>
      </c>
      <c r="H395" s="177">
        <v>0</v>
      </c>
      <c r="I395" s="177">
        <f t="shared" si="316"/>
        <v>35000</v>
      </c>
      <c r="J395" s="170">
        <f>IF(G395&gt;=Datos!$D$14,(Datos!$D$14*Datos!$C$14),IF(G395&lt;=Datos!$D$14,(G395*Datos!$C$14)))</f>
        <v>1004.5</v>
      </c>
      <c r="K395" s="176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70">
        <f>IF(G395&gt;=Datos!$D$15,(Datos!$D$15*Datos!$C$15),IF(G395&lt;=Datos!$D$15,(G395*Datos!$C$15)))</f>
        <v>1064</v>
      </c>
      <c r="M395" s="177">
        <v>25</v>
      </c>
      <c r="N395" s="177">
        <f>SUM(J395:M395)</f>
        <v>2093.5</v>
      </c>
      <c r="O395" s="213">
        <f t="shared" si="322"/>
        <v>32906.5</v>
      </c>
    </row>
    <row r="396" spans="1:16" s="7" customFormat="1" ht="36.75" customHeight="1" x14ac:dyDescent="0.2">
      <c r="A396" s="167">
        <v>309</v>
      </c>
      <c r="B396" s="108" t="s">
        <v>50</v>
      </c>
      <c r="C396" s="108" t="s">
        <v>311</v>
      </c>
      <c r="D396" s="108" t="s">
        <v>940</v>
      </c>
      <c r="E396" s="137" t="s">
        <v>305</v>
      </c>
      <c r="F396" s="137" t="s">
        <v>19</v>
      </c>
      <c r="G396" s="177">
        <v>66000</v>
      </c>
      <c r="H396" s="177">
        <v>0</v>
      </c>
      <c r="I396" s="177">
        <f t="shared" si="316"/>
        <v>66000</v>
      </c>
      <c r="J396" s="170">
        <f>IF(G396&gt;=Datos!$D$14,(Datos!$D$14*Datos!$C$14),IF(G396&lt;=Datos!$D$14,(G396*Datos!$C$14)))</f>
        <v>1894.2</v>
      </c>
      <c r="K396" s="176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4615.755666666666</v>
      </c>
      <c r="L396" s="170">
        <f>IF(G396&gt;=Datos!$D$15,(Datos!$D$15*Datos!$C$15),IF(G396&lt;=Datos!$D$15,(G396*Datos!$C$15)))</f>
        <v>2006.4</v>
      </c>
      <c r="M396" s="177">
        <v>25</v>
      </c>
      <c r="N396" s="177">
        <f t="shared" ref="N396" si="323">SUM(J396:M396)</f>
        <v>8541.3556666666664</v>
      </c>
      <c r="O396" s="213">
        <f t="shared" si="322"/>
        <v>57458.64433333333</v>
      </c>
    </row>
    <row r="397" spans="1:16" s="7" customFormat="1" ht="36.75" customHeight="1" x14ac:dyDescent="0.2">
      <c r="A397" s="167">
        <v>310</v>
      </c>
      <c r="B397" s="108" t="s">
        <v>117</v>
      </c>
      <c r="C397" s="108" t="s">
        <v>311</v>
      </c>
      <c r="D397" s="108" t="s">
        <v>663</v>
      </c>
      <c r="E397" s="137" t="s">
        <v>305</v>
      </c>
      <c r="F397" s="137" t="s">
        <v>19</v>
      </c>
      <c r="G397" s="177">
        <v>66000</v>
      </c>
      <c r="H397" s="177">
        <v>0</v>
      </c>
      <c r="I397" s="177">
        <f t="shared" si="316"/>
        <v>66000</v>
      </c>
      <c r="J397" s="170">
        <f>IF(G397&gt;=Datos!$D$14,(Datos!$D$14*Datos!$C$14),IF(G397&lt;=Datos!$D$14,(G397*Datos!$C$14)))</f>
        <v>1894.2</v>
      </c>
      <c r="K397" s="176">
        <v>4272.66</v>
      </c>
      <c r="L397" s="170">
        <f>IF(G397&gt;=Datos!$D$15,(Datos!$D$15*Datos!$C$15),IF(G397&lt;=Datos!$D$15,(G397*Datos!$C$15)))</f>
        <v>2006.4</v>
      </c>
      <c r="M397" s="177">
        <v>1740.46</v>
      </c>
      <c r="N397" s="177">
        <f t="shared" ref="N397" si="324">SUM(J397:M397)</f>
        <v>9913.7200000000012</v>
      </c>
      <c r="O397" s="213">
        <f t="shared" ref="O397" si="325">+G397-N397</f>
        <v>56086.28</v>
      </c>
    </row>
    <row r="398" spans="1:16" s="86" customFormat="1" ht="36.75" customHeight="1" x14ac:dyDescent="0.2">
      <c r="A398" s="271" t="s">
        <v>490</v>
      </c>
      <c r="B398" s="272"/>
      <c r="C398" s="117">
        <v>17</v>
      </c>
      <c r="D398" s="117"/>
      <c r="E398" s="212"/>
      <c r="F398" s="134"/>
      <c r="G398" s="121">
        <f>SUM(G381:G397)</f>
        <v>938250</v>
      </c>
      <c r="H398" s="121">
        <f t="shared" ref="H398:O398" si="326">SUM(H381:H397)</f>
        <v>0</v>
      </c>
      <c r="I398" s="121">
        <f t="shared" si="326"/>
        <v>938250</v>
      </c>
      <c r="J398" s="121">
        <f t="shared" si="326"/>
        <v>26927.775000000001</v>
      </c>
      <c r="K398" s="188">
        <f t="shared" si="326"/>
        <v>49138.14899999999</v>
      </c>
      <c r="L398" s="121">
        <f t="shared" si="326"/>
        <v>28522.800000000007</v>
      </c>
      <c r="M398" s="121">
        <f>SUM(M381:M397)</f>
        <v>41386.549999999996</v>
      </c>
      <c r="N398" s="121">
        <f t="shared" si="326"/>
        <v>145975.274</v>
      </c>
      <c r="O398" s="121">
        <f t="shared" si="326"/>
        <v>792274.72600000002</v>
      </c>
      <c r="P398" s="220"/>
    </row>
    <row r="399" spans="1:16" s="7" customFormat="1" ht="36.75" customHeight="1" x14ac:dyDescent="0.2">
      <c r="A399" s="271" t="s">
        <v>505</v>
      </c>
      <c r="B399" s="272"/>
      <c r="C399" s="272"/>
      <c r="D399" s="272"/>
      <c r="E399" s="272"/>
      <c r="F399" s="272"/>
      <c r="G399" s="272"/>
      <c r="H399" s="272"/>
      <c r="I399" s="272"/>
      <c r="J399" s="272"/>
      <c r="K399" s="272"/>
      <c r="L399" s="272"/>
      <c r="M399" s="272"/>
      <c r="N399" s="272"/>
      <c r="O399" s="273"/>
    </row>
    <row r="400" spans="1:16" s="7" customFormat="1" ht="36.75" customHeight="1" x14ac:dyDescent="0.2">
      <c r="A400" s="167">
        <v>311</v>
      </c>
      <c r="B400" s="108" t="s">
        <v>211</v>
      </c>
      <c r="C400" s="108" t="s">
        <v>310</v>
      </c>
      <c r="D400" s="125" t="s">
        <v>485</v>
      </c>
      <c r="E400" s="137" t="s">
        <v>305</v>
      </c>
      <c r="F400" s="137" t="s">
        <v>19</v>
      </c>
      <c r="G400" s="177">
        <v>135000</v>
      </c>
      <c r="H400" s="177">
        <v>0</v>
      </c>
      <c r="I400" s="177">
        <f t="shared" ref="I400" si="327">SUM(G400:H400)</f>
        <v>135000</v>
      </c>
      <c r="J400" s="170">
        <f>IF(G400&gt;=Datos!$D$14,(Datos!$D$14*Datos!$C$14),IF(G400&lt;=Datos!$D$14,(G400*Datos!$C$14)))</f>
        <v>3874.5</v>
      </c>
      <c r="K400" s="176">
        <v>19909.38</v>
      </c>
      <c r="L400" s="170">
        <f>IF(G400&gt;=Datos!$D$15,(Datos!$D$15*Datos!$C$15),IF(G400&lt;=Datos!$D$15,(G400*Datos!$C$15)))</f>
        <v>4104</v>
      </c>
      <c r="M400" s="177">
        <v>1740.46</v>
      </c>
      <c r="N400" s="177">
        <f t="shared" ref="N400" si="328">SUM(J400:M400)</f>
        <v>29628.34</v>
      </c>
      <c r="O400" s="213">
        <f t="shared" ref="O400" si="329">+G400-N400</f>
        <v>105371.66</v>
      </c>
    </row>
    <row r="401" spans="1:16" s="86" customFormat="1" ht="36.75" customHeight="1" x14ac:dyDescent="0.2">
      <c r="A401" s="271" t="s">
        <v>490</v>
      </c>
      <c r="B401" s="272"/>
      <c r="C401" s="117">
        <v>1</v>
      </c>
      <c r="D401" s="117"/>
      <c r="E401" s="212"/>
      <c r="F401" s="134"/>
      <c r="G401" s="121">
        <f>SUM(G400)</f>
        <v>135000</v>
      </c>
      <c r="H401" s="121">
        <f t="shared" ref="H401:O401" si="330">SUM(H400)</f>
        <v>0</v>
      </c>
      <c r="I401" s="121">
        <f t="shared" si="330"/>
        <v>135000</v>
      </c>
      <c r="J401" s="121">
        <f t="shared" si="330"/>
        <v>3874.5</v>
      </c>
      <c r="K401" s="188">
        <f t="shared" si="330"/>
        <v>19909.38</v>
      </c>
      <c r="L401" s="121">
        <f t="shared" si="330"/>
        <v>4104</v>
      </c>
      <c r="M401" s="121">
        <f t="shared" si="330"/>
        <v>1740.46</v>
      </c>
      <c r="N401" s="121">
        <f t="shared" si="330"/>
        <v>29628.34</v>
      </c>
      <c r="O401" s="121">
        <f t="shared" si="330"/>
        <v>105371.66</v>
      </c>
      <c r="P401" s="220"/>
    </row>
    <row r="402" spans="1:16" ht="36.75" customHeight="1" x14ac:dyDescent="0.2">
      <c r="A402" s="275" t="s">
        <v>506</v>
      </c>
      <c r="B402" s="276"/>
      <c r="C402" s="276"/>
      <c r="D402" s="276"/>
      <c r="E402" s="276"/>
      <c r="F402" s="276"/>
      <c r="G402" s="276"/>
      <c r="H402" s="276"/>
      <c r="I402" s="276"/>
      <c r="J402" s="276"/>
      <c r="K402" s="276"/>
      <c r="L402" s="276"/>
      <c r="M402" s="276"/>
      <c r="N402" s="276"/>
      <c r="O402" s="277"/>
    </row>
    <row r="403" spans="1:16" s="7" customFormat="1" ht="36.75" customHeight="1" x14ac:dyDescent="0.2">
      <c r="A403" s="167">
        <v>312</v>
      </c>
      <c r="B403" s="125" t="s">
        <v>665</v>
      </c>
      <c r="C403" s="108" t="s">
        <v>310</v>
      </c>
      <c r="D403" s="108" t="s">
        <v>487</v>
      </c>
      <c r="E403" s="137" t="s">
        <v>305</v>
      </c>
      <c r="F403" s="137" t="s">
        <v>19</v>
      </c>
      <c r="G403" s="177">
        <v>35000</v>
      </c>
      <c r="H403" s="177">
        <v>0</v>
      </c>
      <c r="I403" s="177">
        <f t="shared" ref="I403:I453" si="331">SUM(G403:H403)</f>
        <v>35000</v>
      </c>
      <c r="J403" s="170">
        <f>IF(G403&gt;=Datos!$D$14,(Datos!$D$14*Datos!$C$14),IF(G403&lt;=Datos!$D$14,(G403*Datos!$C$14)))</f>
        <v>1004.5</v>
      </c>
      <c r="K403" s="176" t="str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0</v>
      </c>
      <c r="L403" s="170">
        <f>IF(G403&gt;=Datos!$D$15,(Datos!$D$15*Datos!$C$15),IF(G403&lt;=Datos!$D$15,(G403*Datos!$C$15)))</f>
        <v>1064</v>
      </c>
      <c r="M403" s="177">
        <v>25</v>
      </c>
      <c r="N403" s="177">
        <f t="shared" ref="N403:N442" si="332">SUM(J403:M403)</f>
        <v>2093.5</v>
      </c>
      <c r="O403" s="213">
        <f t="shared" ref="O403:O453" si="333">+G403-N403</f>
        <v>32906.5</v>
      </c>
    </row>
    <row r="404" spans="1:16" s="7" customFormat="1" ht="36.75" customHeight="1" x14ac:dyDescent="0.2">
      <c r="A404" s="167">
        <v>313</v>
      </c>
      <c r="B404" s="125" t="s">
        <v>666</v>
      </c>
      <c r="C404" s="108" t="s">
        <v>310</v>
      </c>
      <c r="D404" s="108" t="s">
        <v>487</v>
      </c>
      <c r="E404" s="137" t="s">
        <v>305</v>
      </c>
      <c r="F404" s="137" t="s">
        <v>19</v>
      </c>
      <c r="G404" s="177">
        <v>35000</v>
      </c>
      <c r="H404" s="177">
        <v>0</v>
      </c>
      <c r="I404" s="177">
        <f t="shared" si="331"/>
        <v>35000</v>
      </c>
      <c r="J404" s="170">
        <f>IF(G404&gt;=Datos!$D$14,(Datos!$D$14*Datos!$C$14),IF(G404&lt;=Datos!$D$14,(G404*Datos!$C$14)))</f>
        <v>1004.5</v>
      </c>
      <c r="K404" s="176" t="str">
        <f>IF((G404-J404-L404)&lt;=Datos!$G$7,"0",IF((G404-J404-L404)&lt;=Datos!$G$8,((G404-J404-L404)-Datos!$F$8)*Datos!$I$6,IF((G404-J404-L404)&lt;=Datos!$G$9,Datos!$I$8+((G404-J404-L404)-Datos!$F$9)*Datos!$J$6,IF((G404-J404-L404)&gt;=Datos!$F$10,(Datos!$I$8+Datos!$J$8)+((G404-J404-L404)-Datos!$F$10)*Datos!$K$6))))</f>
        <v>0</v>
      </c>
      <c r="L404" s="170">
        <f>IF(G404&gt;=Datos!$D$15,(Datos!$D$15*Datos!$C$15),IF(G404&lt;=Datos!$D$15,(G404*Datos!$C$15)))</f>
        <v>1064</v>
      </c>
      <c r="M404" s="177">
        <v>25</v>
      </c>
      <c r="N404" s="177">
        <f t="shared" si="332"/>
        <v>2093.5</v>
      </c>
      <c r="O404" s="213">
        <f t="shared" si="333"/>
        <v>32906.5</v>
      </c>
    </row>
    <row r="405" spans="1:16" s="7" customFormat="1" ht="36.75" customHeight="1" x14ac:dyDescent="0.2">
      <c r="A405" s="167">
        <v>314</v>
      </c>
      <c r="B405" s="125" t="s">
        <v>667</v>
      </c>
      <c r="C405" s="108" t="s">
        <v>310</v>
      </c>
      <c r="D405" s="108" t="s">
        <v>487</v>
      </c>
      <c r="E405" s="137" t="s">
        <v>305</v>
      </c>
      <c r="F405" s="137" t="s">
        <v>19</v>
      </c>
      <c r="G405" s="177">
        <v>35000</v>
      </c>
      <c r="H405" s="177">
        <v>0</v>
      </c>
      <c r="I405" s="177">
        <f t="shared" si="331"/>
        <v>35000</v>
      </c>
      <c r="J405" s="170">
        <f>IF(G405&gt;=Datos!$D$14,(Datos!$D$14*Datos!$C$14),IF(G405&lt;=Datos!$D$14,(G405*Datos!$C$14)))</f>
        <v>1004.5</v>
      </c>
      <c r="K405" s="176" t="str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0</v>
      </c>
      <c r="L405" s="170">
        <f>IF(G405&gt;=Datos!$D$15,(Datos!$D$15*Datos!$C$15),IF(G405&lt;=Datos!$D$15,(G405*Datos!$C$15)))</f>
        <v>1064</v>
      </c>
      <c r="M405" s="177">
        <v>25</v>
      </c>
      <c r="N405" s="177">
        <f t="shared" si="332"/>
        <v>2093.5</v>
      </c>
      <c r="O405" s="213">
        <f t="shared" si="333"/>
        <v>32906.5</v>
      </c>
    </row>
    <row r="406" spans="1:16" s="7" customFormat="1" ht="36.75" customHeight="1" x14ac:dyDescent="0.2">
      <c r="A406" s="167">
        <v>315</v>
      </c>
      <c r="B406" s="125" t="s">
        <v>668</v>
      </c>
      <c r="C406" s="108" t="s">
        <v>310</v>
      </c>
      <c r="D406" s="108" t="s">
        <v>313</v>
      </c>
      <c r="E406" s="137" t="s">
        <v>305</v>
      </c>
      <c r="F406" s="137" t="s">
        <v>19</v>
      </c>
      <c r="G406" s="177">
        <v>66000</v>
      </c>
      <c r="H406" s="177">
        <v>0</v>
      </c>
      <c r="I406" s="177">
        <f t="shared" si="331"/>
        <v>66000</v>
      </c>
      <c r="J406" s="170">
        <f>IF(G406&gt;=Datos!$D$14,(Datos!$D$14*Datos!$C$14),IF(G406&lt;=Datos!$D$14,(G406*Datos!$C$14)))</f>
        <v>1894.2</v>
      </c>
      <c r="K406" s="176">
        <v>4272.66</v>
      </c>
      <c r="L406" s="170">
        <f>IF(G406&gt;=Datos!$D$15,(Datos!$D$15*Datos!$C$15),IF(G406&lt;=Datos!$D$15,(G406*Datos!$C$15)))</f>
        <v>2006.4</v>
      </c>
      <c r="M406" s="177">
        <v>1740.46</v>
      </c>
      <c r="N406" s="177">
        <f t="shared" si="332"/>
        <v>9913.7200000000012</v>
      </c>
      <c r="O406" s="213">
        <f t="shared" si="333"/>
        <v>56086.28</v>
      </c>
    </row>
    <row r="407" spans="1:16" s="7" customFormat="1" ht="36.75" customHeight="1" x14ac:dyDescent="0.2">
      <c r="A407" s="167">
        <v>316</v>
      </c>
      <c r="B407" s="125" t="s">
        <v>847</v>
      </c>
      <c r="C407" s="108" t="s">
        <v>310</v>
      </c>
      <c r="D407" s="108" t="s">
        <v>487</v>
      </c>
      <c r="E407" s="137" t="s">
        <v>305</v>
      </c>
      <c r="F407" s="137" t="s">
        <v>19</v>
      </c>
      <c r="G407" s="177">
        <v>35000</v>
      </c>
      <c r="H407" s="177">
        <v>0</v>
      </c>
      <c r="I407" s="177">
        <f t="shared" si="331"/>
        <v>35000</v>
      </c>
      <c r="J407" s="170">
        <f>IF(G407&gt;=Datos!$D$14,(Datos!$D$14*Datos!$C$14),IF(G407&lt;=Datos!$D$14,(G407*Datos!$C$14)))</f>
        <v>1004.5</v>
      </c>
      <c r="K407" s="176">
        <v>0</v>
      </c>
      <c r="L407" s="170">
        <f>IF(G407&gt;=Datos!$D$15,(Datos!$D$15*Datos!$C$15),IF(G407&lt;=Datos!$D$15,(G407*Datos!$C$15)))</f>
        <v>1064</v>
      </c>
      <c r="M407" s="177">
        <v>1740.46</v>
      </c>
      <c r="N407" s="177">
        <f t="shared" ref="N407:N410" si="334">SUM(J407:M407)</f>
        <v>3808.96</v>
      </c>
      <c r="O407" s="213">
        <f t="shared" ref="O407:O410" si="335">+G407-N407</f>
        <v>31191.040000000001</v>
      </c>
    </row>
    <row r="408" spans="1:16" s="7" customFormat="1" ht="36.75" customHeight="1" x14ac:dyDescent="0.2">
      <c r="A408" s="167">
        <v>317</v>
      </c>
      <c r="B408" s="108" t="s">
        <v>113</v>
      </c>
      <c r="C408" s="108" t="s">
        <v>310</v>
      </c>
      <c r="D408" s="125" t="s">
        <v>940</v>
      </c>
      <c r="E408" s="137" t="s">
        <v>305</v>
      </c>
      <c r="F408" s="137" t="s">
        <v>306</v>
      </c>
      <c r="G408" s="177">
        <v>63500</v>
      </c>
      <c r="H408" s="177">
        <v>0</v>
      </c>
      <c r="I408" s="177">
        <f t="shared" si="331"/>
        <v>63500</v>
      </c>
      <c r="J408" s="170">
        <f>IF(G408&gt;=Datos!$D$14,(Datos!$D$14*Datos!$C$14),IF(G408&lt;=Datos!$D$14,(G408*Datos!$C$14)))</f>
        <v>1822.45</v>
      </c>
      <c r="K408" s="176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4145.3056666666671</v>
      </c>
      <c r="L408" s="170">
        <f>IF(G408&gt;=Datos!$D$15,(Datos!$D$15*Datos!$C$15),IF(G408&lt;=Datos!$D$15,(G408*Datos!$C$15)))</f>
        <v>1930.4</v>
      </c>
      <c r="M408" s="177">
        <v>25</v>
      </c>
      <c r="N408" s="177">
        <f t="shared" si="334"/>
        <v>7923.1556666666675</v>
      </c>
      <c r="O408" s="213">
        <f t="shared" si="335"/>
        <v>55576.844333333334</v>
      </c>
    </row>
    <row r="409" spans="1:16" s="7" customFormat="1" ht="36.75" customHeight="1" x14ac:dyDescent="0.2">
      <c r="A409" s="167">
        <v>318</v>
      </c>
      <c r="B409" s="108" t="s">
        <v>107</v>
      </c>
      <c r="C409" s="108" t="s">
        <v>310</v>
      </c>
      <c r="D409" s="108" t="s">
        <v>917</v>
      </c>
      <c r="E409" s="137" t="s">
        <v>305</v>
      </c>
      <c r="F409" s="137" t="s">
        <v>19</v>
      </c>
      <c r="G409" s="177">
        <v>71500</v>
      </c>
      <c r="H409" s="177">
        <v>0</v>
      </c>
      <c r="I409" s="177">
        <f t="shared" si="331"/>
        <v>71500</v>
      </c>
      <c r="J409" s="170">
        <f>IF(G409&gt;=Datos!$D$14,(Datos!$D$14*Datos!$C$14),IF(G409&lt;=Datos!$D$14,(G409*Datos!$C$14)))</f>
        <v>2052.0500000000002</v>
      </c>
      <c r="K409" s="176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5650.745666666664</v>
      </c>
      <c r="L409" s="170">
        <f>IF(G409&gt;=Datos!$D$15,(Datos!$D$15*Datos!$C$15),IF(G409&lt;=Datos!$D$15,(G409*Datos!$C$15)))</f>
        <v>2173.6</v>
      </c>
      <c r="M409" s="177">
        <v>25</v>
      </c>
      <c r="N409" s="177">
        <f t="shared" si="334"/>
        <v>9901.3956666666636</v>
      </c>
      <c r="O409" s="213">
        <f t="shared" si="335"/>
        <v>61598.604333333336</v>
      </c>
    </row>
    <row r="410" spans="1:16" s="7" customFormat="1" ht="36.75" customHeight="1" x14ac:dyDescent="0.2">
      <c r="A410" s="167">
        <v>319</v>
      </c>
      <c r="B410" s="186" t="s">
        <v>69</v>
      </c>
      <c r="C410" s="108" t="s">
        <v>310</v>
      </c>
      <c r="D410" s="125" t="s">
        <v>940</v>
      </c>
      <c r="E410" s="137" t="s">
        <v>305</v>
      </c>
      <c r="F410" s="137" t="s">
        <v>19</v>
      </c>
      <c r="G410" s="131">
        <v>71500</v>
      </c>
      <c r="H410" s="177">
        <v>0</v>
      </c>
      <c r="I410" s="177">
        <f t="shared" si="331"/>
        <v>71500</v>
      </c>
      <c r="J410" s="170">
        <f>IF(G410&gt;=Datos!$D$14,(Datos!$D$14*Datos!$C$14),IF(G410&lt;=Datos!$D$14,(G410*Datos!$C$14)))</f>
        <v>2052.0500000000002</v>
      </c>
      <c r="K410" s="176">
        <v>5307.65</v>
      </c>
      <c r="L410" s="170">
        <f>IF(G410&gt;=Datos!$D$15,(Datos!$D$15*Datos!$C$15),IF(G410&lt;=Datos!$D$15,(G410*Datos!$C$15)))</f>
        <v>2173.6</v>
      </c>
      <c r="M410" s="177">
        <v>1740.46</v>
      </c>
      <c r="N410" s="177">
        <f t="shared" si="334"/>
        <v>11273.759999999998</v>
      </c>
      <c r="O410" s="213">
        <f t="shared" si="335"/>
        <v>60226.240000000005</v>
      </c>
      <c r="P410" s="17"/>
    </row>
    <row r="411" spans="1:16" s="7" customFormat="1" ht="36.75" customHeight="1" x14ac:dyDescent="0.2">
      <c r="A411" s="167">
        <v>320</v>
      </c>
      <c r="B411" s="108" t="s">
        <v>227</v>
      </c>
      <c r="C411" s="108" t="s">
        <v>310</v>
      </c>
      <c r="D411" s="108" t="s">
        <v>664</v>
      </c>
      <c r="E411" s="137" t="s">
        <v>305</v>
      </c>
      <c r="F411" s="137" t="s">
        <v>19</v>
      </c>
      <c r="G411" s="177">
        <v>71500</v>
      </c>
      <c r="H411" s="177">
        <v>0</v>
      </c>
      <c r="I411" s="177">
        <f t="shared" si="331"/>
        <v>71500</v>
      </c>
      <c r="J411" s="170">
        <f>IF(G411&gt;=Datos!$D$14,(Datos!$D$14*Datos!$C$14),IF(G411&lt;=Datos!$D$14,(G411*Datos!$C$14)))</f>
        <v>2052.0500000000002</v>
      </c>
      <c r="K411" s="176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5650.745666666664</v>
      </c>
      <c r="L411" s="170">
        <f>IF(G411&gt;=Datos!$D$15,(Datos!$D$15*Datos!$C$15),IF(G411&lt;=Datos!$D$15,(G411*Datos!$C$15)))</f>
        <v>2173.6</v>
      </c>
      <c r="M411" s="177">
        <v>25</v>
      </c>
      <c r="N411" s="177">
        <f t="shared" si="332"/>
        <v>9901.3956666666636</v>
      </c>
      <c r="O411" s="213">
        <f t="shared" ref="O411:O426" si="336">+G411-N411</f>
        <v>61598.604333333336</v>
      </c>
    </row>
    <row r="412" spans="1:16" s="7" customFormat="1" ht="36.75" customHeight="1" x14ac:dyDescent="0.2">
      <c r="A412" s="167">
        <v>321</v>
      </c>
      <c r="B412" s="108" t="s">
        <v>138</v>
      </c>
      <c r="C412" s="108" t="s">
        <v>310</v>
      </c>
      <c r="D412" s="125" t="s">
        <v>487</v>
      </c>
      <c r="E412" s="137" t="s">
        <v>305</v>
      </c>
      <c r="F412" s="137" t="s">
        <v>19</v>
      </c>
      <c r="G412" s="177">
        <v>45000</v>
      </c>
      <c r="H412" s="177">
        <v>0</v>
      </c>
      <c r="I412" s="177">
        <f t="shared" si="331"/>
        <v>45000</v>
      </c>
      <c r="J412" s="170">
        <f>IF(G412&gt;=Datos!$D$14,(Datos!$D$14*Datos!$C$14),IF(G412&lt;=Datos!$D$14,(G412*Datos!$C$14)))</f>
        <v>1291.5</v>
      </c>
      <c r="K412" s="176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1148.3234999999997</v>
      </c>
      <c r="L412" s="170">
        <f>IF(G412&gt;=Datos!$D$15,(Datos!$D$15*Datos!$C$15),IF(G412&lt;=Datos!$D$15,(G412*Datos!$C$15)))</f>
        <v>1368</v>
      </c>
      <c r="M412" s="177">
        <v>25</v>
      </c>
      <c r="N412" s="177">
        <f t="shared" ref="N412:N417" si="337">SUM(J412:M412)</f>
        <v>3832.8234999999995</v>
      </c>
      <c r="O412" s="213">
        <f t="shared" si="336"/>
        <v>41167.176500000001</v>
      </c>
    </row>
    <row r="413" spans="1:16" s="7" customFormat="1" ht="36.75" customHeight="1" x14ac:dyDescent="0.2">
      <c r="A413" s="167">
        <v>322</v>
      </c>
      <c r="B413" s="186" t="s">
        <v>237</v>
      </c>
      <c r="C413" s="108" t="s">
        <v>310</v>
      </c>
      <c r="D413" s="130" t="s">
        <v>940</v>
      </c>
      <c r="E413" s="137" t="s">
        <v>305</v>
      </c>
      <c r="F413" s="137" t="s">
        <v>19</v>
      </c>
      <c r="G413" s="177">
        <v>71500</v>
      </c>
      <c r="H413" s="177">
        <v>0</v>
      </c>
      <c r="I413" s="177">
        <f t="shared" si="331"/>
        <v>71500</v>
      </c>
      <c r="J413" s="170">
        <f>IF(G413&gt;=Datos!$D$14,(Datos!$D$14*Datos!$C$14),IF(G413&lt;=Datos!$D$14,(G413*Datos!$C$14)))</f>
        <v>2052.0500000000002</v>
      </c>
      <c r="K413" s="176">
        <v>5307.65</v>
      </c>
      <c r="L413" s="170">
        <f>IF(G413&gt;=Datos!$D$15,(Datos!$D$15*Datos!$C$15),IF(G413&lt;=Datos!$D$15,(G413*Datos!$C$15)))</f>
        <v>2173.6</v>
      </c>
      <c r="M413" s="177">
        <v>1740.46</v>
      </c>
      <c r="N413" s="177">
        <f t="shared" si="337"/>
        <v>11273.759999999998</v>
      </c>
      <c r="O413" s="213">
        <f t="shared" si="336"/>
        <v>60226.240000000005</v>
      </c>
    </row>
    <row r="414" spans="1:16" s="7" customFormat="1" ht="36.75" customHeight="1" x14ac:dyDescent="0.2">
      <c r="A414" s="167">
        <v>323</v>
      </c>
      <c r="B414" s="186" t="s">
        <v>137</v>
      </c>
      <c r="C414" s="108" t="s">
        <v>310</v>
      </c>
      <c r="D414" s="125" t="s">
        <v>854</v>
      </c>
      <c r="E414" s="137" t="s">
        <v>305</v>
      </c>
      <c r="F414" s="137" t="s">
        <v>19</v>
      </c>
      <c r="G414" s="131">
        <v>66000</v>
      </c>
      <c r="H414" s="177">
        <v>0</v>
      </c>
      <c r="I414" s="177">
        <f t="shared" si="331"/>
        <v>66000</v>
      </c>
      <c r="J414" s="170">
        <f>IF(G414&gt;=Datos!$D$14,(Datos!$D$14*Datos!$C$14),IF(G414&lt;=Datos!$D$14,(G414*Datos!$C$14)))</f>
        <v>1894.2</v>
      </c>
      <c r="K414" s="176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4615.755666666666</v>
      </c>
      <c r="L414" s="170">
        <f>IF(G414&gt;=Datos!$D$15,(Datos!$D$15*Datos!$C$15),IF(G414&lt;=Datos!$D$15,(G414*Datos!$C$15)))</f>
        <v>2006.4</v>
      </c>
      <c r="M414" s="177">
        <v>25</v>
      </c>
      <c r="N414" s="177">
        <f t="shared" si="337"/>
        <v>8541.3556666666664</v>
      </c>
      <c r="O414" s="213">
        <f t="shared" si="336"/>
        <v>57458.64433333333</v>
      </c>
    </row>
    <row r="415" spans="1:16" s="7" customFormat="1" ht="36.75" customHeight="1" x14ac:dyDescent="0.2">
      <c r="A415" s="167">
        <v>324</v>
      </c>
      <c r="B415" s="108" t="s">
        <v>145</v>
      </c>
      <c r="C415" s="108" t="s">
        <v>310</v>
      </c>
      <c r="D415" s="125" t="s">
        <v>664</v>
      </c>
      <c r="E415" s="137" t="s">
        <v>305</v>
      </c>
      <c r="F415" s="137" t="s">
        <v>19</v>
      </c>
      <c r="G415" s="177">
        <v>74324.25</v>
      </c>
      <c r="H415" s="177">
        <v>0</v>
      </c>
      <c r="I415" s="177">
        <f t="shared" si="331"/>
        <v>74324.25</v>
      </c>
      <c r="J415" s="170">
        <f>IF(G415&gt;=Datos!$D$14,(Datos!$D$14*Datos!$C$14),IF(G415&lt;=Datos!$D$14,(G415*Datos!$C$14)))</f>
        <v>2133.1059749999999</v>
      </c>
      <c r="K415" s="176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6182.2130316666662</v>
      </c>
      <c r="L415" s="170">
        <f>IF(G415&gt;=Datos!$D$15,(Datos!$D$15*Datos!$C$15),IF(G415&lt;=Datos!$D$15,(G415*Datos!$C$15)))</f>
        <v>2259.4571999999998</v>
      </c>
      <c r="M415" s="177">
        <v>25</v>
      </c>
      <c r="N415" s="177">
        <f t="shared" si="337"/>
        <v>10599.776206666666</v>
      </c>
      <c r="O415" s="213">
        <f t="shared" si="336"/>
        <v>63724.473793333338</v>
      </c>
    </row>
    <row r="416" spans="1:16" s="7" customFormat="1" ht="36.75" customHeight="1" x14ac:dyDescent="0.2">
      <c r="A416" s="167">
        <v>325</v>
      </c>
      <c r="B416" s="108" t="s">
        <v>95</v>
      </c>
      <c r="C416" s="108" t="s">
        <v>310</v>
      </c>
      <c r="D416" s="125" t="s">
        <v>940</v>
      </c>
      <c r="E416" s="137" t="s">
        <v>305</v>
      </c>
      <c r="F416" s="137" t="s">
        <v>19</v>
      </c>
      <c r="G416" s="177">
        <v>71500</v>
      </c>
      <c r="H416" s="177">
        <v>0</v>
      </c>
      <c r="I416" s="177">
        <f t="shared" si="331"/>
        <v>71500</v>
      </c>
      <c r="J416" s="170">
        <f>IF(G416&gt;=Datos!$D$14,(Datos!$D$14*Datos!$C$14),IF(G416&lt;=Datos!$D$14,(G416*Datos!$C$14)))</f>
        <v>2052.0500000000002</v>
      </c>
      <c r="K416" s="176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5650.745666666664</v>
      </c>
      <c r="L416" s="170">
        <f>IF(G416&gt;=Datos!$D$15,(Datos!$D$15*Datos!$C$15),IF(G416&lt;=Datos!$D$15,(G416*Datos!$C$15)))</f>
        <v>2173.6</v>
      </c>
      <c r="M416" s="177">
        <v>25</v>
      </c>
      <c r="N416" s="177">
        <f t="shared" si="337"/>
        <v>9901.3956666666636</v>
      </c>
      <c r="O416" s="213">
        <f t="shared" si="336"/>
        <v>61598.604333333336</v>
      </c>
    </row>
    <row r="417" spans="1:15" s="7" customFormat="1" ht="36.75" customHeight="1" x14ac:dyDescent="0.2">
      <c r="A417" s="167">
        <v>326</v>
      </c>
      <c r="B417" s="108" t="s">
        <v>196</v>
      </c>
      <c r="C417" s="108" t="s">
        <v>310</v>
      </c>
      <c r="D417" s="125" t="s">
        <v>663</v>
      </c>
      <c r="E417" s="137" t="s">
        <v>305</v>
      </c>
      <c r="F417" s="137" t="s">
        <v>19</v>
      </c>
      <c r="G417" s="177">
        <v>71500</v>
      </c>
      <c r="H417" s="177">
        <v>0</v>
      </c>
      <c r="I417" s="177">
        <f t="shared" si="331"/>
        <v>71500</v>
      </c>
      <c r="J417" s="170">
        <f>IF(G417&gt;=Datos!$D$14,(Datos!$D$14*Datos!$C$14),IF(G417&lt;=Datos!$D$14,(G417*Datos!$C$14)))</f>
        <v>2052.0500000000002</v>
      </c>
      <c r="K417" s="176">
        <v>4964.5600000000004</v>
      </c>
      <c r="L417" s="170">
        <f>IF(G417&gt;=Datos!$D$15,(Datos!$D$15*Datos!$C$15),IF(G417&lt;=Datos!$D$15,(G417*Datos!$C$15)))</f>
        <v>2173.6</v>
      </c>
      <c r="M417" s="177">
        <v>3455.92</v>
      </c>
      <c r="N417" s="177">
        <f t="shared" si="337"/>
        <v>12646.130000000001</v>
      </c>
      <c r="O417" s="213">
        <f t="shared" si="336"/>
        <v>58853.869999999995</v>
      </c>
    </row>
    <row r="418" spans="1:15" s="7" customFormat="1" ht="36.75" customHeight="1" x14ac:dyDescent="0.2">
      <c r="A418" s="167">
        <v>327</v>
      </c>
      <c r="B418" s="108" t="s">
        <v>848</v>
      </c>
      <c r="C418" s="108" t="s">
        <v>310</v>
      </c>
      <c r="D418" s="108" t="s">
        <v>487</v>
      </c>
      <c r="E418" s="137" t="s">
        <v>305</v>
      </c>
      <c r="F418" s="137" t="s">
        <v>19</v>
      </c>
      <c r="G418" s="177">
        <v>35000</v>
      </c>
      <c r="H418" s="177">
        <v>0</v>
      </c>
      <c r="I418" s="177">
        <f t="shared" si="331"/>
        <v>35000</v>
      </c>
      <c r="J418" s="170">
        <f>IF(G418&gt;=Datos!$D$14,(Datos!$D$14*Datos!$C$14),IF(G418&lt;=Datos!$D$14,(G418*Datos!$C$14)))</f>
        <v>1004.5</v>
      </c>
      <c r="K418" s="176" t="str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0</v>
      </c>
      <c r="L418" s="170">
        <f>IF(G418&gt;=Datos!$D$15,(Datos!$D$15*Datos!$C$15),IF(G418&lt;=Datos!$D$15,(G418*Datos!$C$15)))</f>
        <v>1064</v>
      </c>
      <c r="M418" s="177">
        <v>25</v>
      </c>
      <c r="N418" s="177">
        <f t="shared" si="332"/>
        <v>2093.5</v>
      </c>
      <c r="O418" s="213">
        <f t="shared" si="336"/>
        <v>32906.5</v>
      </c>
    </row>
    <row r="419" spans="1:15" s="7" customFormat="1" ht="36.75" customHeight="1" x14ac:dyDescent="0.2">
      <c r="A419" s="167">
        <v>328</v>
      </c>
      <c r="B419" s="108" t="s">
        <v>302</v>
      </c>
      <c r="C419" s="108" t="s">
        <v>310</v>
      </c>
      <c r="D419" s="125" t="s">
        <v>663</v>
      </c>
      <c r="E419" s="137" t="s">
        <v>305</v>
      </c>
      <c r="F419" s="137" t="s">
        <v>19</v>
      </c>
      <c r="G419" s="177">
        <v>66000</v>
      </c>
      <c r="H419" s="177">
        <v>0</v>
      </c>
      <c r="I419" s="177">
        <f t="shared" si="331"/>
        <v>66000</v>
      </c>
      <c r="J419" s="170">
        <f>IF(G419&gt;=Datos!$D$14,(Datos!$D$14*Datos!$C$14),IF(G419&lt;=Datos!$D$14,(G419*Datos!$C$14)))</f>
        <v>1894.2</v>
      </c>
      <c r="K419" s="176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4615.755666666666</v>
      </c>
      <c r="L419" s="170">
        <f>IF(G419&gt;=Datos!$D$15,(Datos!$D$15*Datos!$C$15),IF(G419&lt;=Datos!$D$15,(G419*Datos!$C$15)))</f>
        <v>2006.4</v>
      </c>
      <c r="M419" s="177">
        <v>25</v>
      </c>
      <c r="N419" s="177">
        <f t="shared" ref="N419:N421" si="338">SUM(J419:M419)</f>
        <v>8541.3556666666664</v>
      </c>
      <c r="O419" s="213">
        <f t="shared" si="336"/>
        <v>57458.64433333333</v>
      </c>
    </row>
    <row r="420" spans="1:15" s="7" customFormat="1" ht="36.75" customHeight="1" x14ac:dyDescent="0.2">
      <c r="A420" s="167">
        <v>329</v>
      </c>
      <c r="B420" s="108" t="s">
        <v>72</v>
      </c>
      <c r="C420" s="108" t="s">
        <v>310</v>
      </c>
      <c r="D420" s="125" t="s">
        <v>313</v>
      </c>
      <c r="E420" s="137" t="s">
        <v>305</v>
      </c>
      <c r="F420" s="137" t="s">
        <v>19</v>
      </c>
      <c r="G420" s="177">
        <v>71500</v>
      </c>
      <c r="H420" s="177">
        <v>0</v>
      </c>
      <c r="I420" s="177">
        <f t="shared" si="331"/>
        <v>71500</v>
      </c>
      <c r="J420" s="170">
        <f>IF(G420&gt;=Datos!$D$14,(Datos!$D$14*Datos!$C$14),IF(G420&lt;=Datos!$D$14,(G420*Datos!$C$14)))</f>
        <v>2052.0500000000002</v>
      </c>
      <c r="K420" s="176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5650.745666666664</v>
      </c>
      <c r="L420" s="170">
        <f>IF(G420&gt;=Datos!$D$15,(Datos!$D$15*Datos!$C$15),IF(G420&lt;=Datos!$D$15,(G420*Datos!$C$15)))</f>
        <v>2173.6</v>
      </c>
      <c r="M420" s="177">
        <v>25</v>
      </c>
      <c r="N420" s="177">
        <f t="shared" si="338"/>
        <v>9901.3956666666636</v>
      </c>
      <c r="O420" s="213">
        <f t="shared" si="336"/>
        <v>61598.604333333336</v>
      </c>
    </row>
    <row r="421" spans="1:15" ht="36.75" customHeight="1" x14ac:dyDescent="0.2">
      <c r="A421" s="167">
        <v>330</v>
      </c>
      <c r="B421" s="172" t="s">
        <v>590</v>
      </c>
      <c r="C421" s="108" t="s">
        <v>310</v>
      </c>
      <c r="D421" s="125" t="s">
        <v>941</v>
      </c>
      <c r="E421" s="173" t="s">
        <v>305</v>
      </c>
      <c r="F421" s="137" t="s">
        <v>19</v>
      </c>
      <c r="G421" s="174">
        <v>66000</v>
      </c>
      <c r="H421" s="174">
        <v>0</v>
      </c>
      <c r="I421" s="177">
        <f t="shared" si="331"/>
        <v>66000</v>
      </c>
      <c r="J421" s="175">
        <f>IF(G421&gt;=Datos!$D$14,(Datos!$D$14*Datos!$C$14),IF(G421&lt;=Datos!$D$14,(G421*Datos!$C$14)))</f>
        <v>1894.2</v>
      </c>
      <c r="K421" s="176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4615.755666666666</v>
      </c>
      <c r="L421" s="170">
        <f>IF(G421&gt;=Datos!$D$15,(Datos!$D$15*Datos!$C$15),IF(G421&lt;=Datos!$D$15,(G421*Datos!$C$15)))</f>
        <v>2006.4</v>
      </c>
      <c r="M421" s="174">
        <v>25</v>
      </c>
      <c r="N421" s="177">
        <f t="shared" si="338"/>
        <v>8541.3556666666664</v>
      </c>
      <c r="O421" s="213">
        <f t="shared" si="336"/>
        <v>57458.64433333333</v>
      </c>
    </row>
    <row r="422" spans="1:15" s="7" customFormat="1" ht="36.75" customHeight="1" x14ac:dyDescent="0.2">
      <c r="A422" s="167">
        <v>331</v>
      </c>
      <c r="B422" s="108" t="s">
        <v>184</v>
      </c>
      <c r="C422" s="108" t="s">
        <v>310</v>
      </c>
      <c r="D422" s="125" t="s">
        <v>313</v>
      </c>
      <c r="E422" s="137" t="s">
        <v>305</v>
      </c>
      <c r="F422" s="137" t="s">
        <v>19</v>
      </c>
      <c r="G422" s="177">
        <v>74324.25</v>
      </c>
      <c r="H422" s="177">
        <v>0</v>
      </c>
      <c r="I422" s="177">
        <f t="shared" si="331"/>
        <v>74324.25</v>
      </c>
      <c r="J422" s="170">
        <f>IF(G422&gt;=Datos!$D$14,(Datos!$D$14*Datos!$C$14),IF(G422&lt;=Datos!$D$14,(G422*Datos!$C$14)))</f>
        <v>2133.1059749999999</v>
      </c>
      <c r="K422" s="176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6182.2130316666662</v>
      </c>
      <c r="L422" s="170">
        <f>IF(G422&gt;=Datos!$D$15,(Datos!$D$15*Datos!$C$15),IF(G422&lt;=Datos!$D$15,(G422*Datos!$C$15)))</f>
        <v>2259.4571999999998</v>
      </c>
      <c r="M422" s="177">
        <v>25</v>
      </c>
      <c r="N422" s="177">
        <f t="shared" si="332"/>
        <v>10599.776206666666</v>
      </c>
      <c r="O422" s="213">
        <f t="shared" si="336"/>
        <v>63724.473793333338</v>
      </c>
    </row>
    <row r="423" spans="1:15" s="7" customFormat="1" ht="36.75" customHeight="1" x14ac:dyDescent="0.2">
      <c r="A423" s="167">
        <v>332</v>
      </c>
      <c r="B423" s="108" t="s">
        <v>331</v>
      </c>
      <c r="C423" s="108" t="s">
        <v>310</v>
      </c>
      <c r="D423" s="125" t="s">
        <v>487</v>
      </c>
      <c r="E423" s="137" t="s">
        <v>305</v>
      </c>
      <c r="F423" s="137" t="s">
        <v>19</v>
      </c>
      <c r="G423" s="177">
        <v>35000</v>
      </c>
      <c r="H423" s="177">
        <v>0</v>
      </c>
      <c r="I423" s="177">
        <f t="shared" si="331"/>
        <v>35000</v>
      </c>
      <c r="J423" s="170">
        <f>IF(G423&gt;=Datos!$D$14,(Datos!$D$14*Datos!$C$14),IF(G423&lt;=Datos!$D$14,(G423*Datos!$C$14)))</f>
        <v>1004.5</v>
      </c>
      <c r="K423" s="176" t="str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0</v>
      </c>
      <c r="L423" s="170">
        <f>IF(G423&gt;=Datos!$D$15,(Datos!$D$15*Datos!$C$15),IF(G423&lt;=Datos!$D$15,(G423*Datos!$C$15)))</f>
        <v>1064</v>
      </c>
      <c r="M423" s="177">
        <v>25</v>
      </c>
      <c r="N423" s="177">
        <f t="shared" ref="N423:N426" si="339">SUM(J423:M423)</f>
        <v>2093.5</v>
      </c>
      <c r="O423" s="213">
        <f t="shared" si="336"/>
        <v>32906.5</v>
      </c>
    </row>
    <row r="424" spans="1:15" s="7" customFormat="1" ht="36.75" customHeight="1" x14ac:dyDescent="0.2">
      <c r="A424" s="167">
        <v>333</v>
      </c>
      <c r="B424" s="186" t="s">
        <v>101</v>
      </c>
      <c r="C424" s="108" t="s">
        <v>310</v>
      </c>
      <c r="D424" s="125" t="s">
        <v>854</v>
      </c>
      <c r="E424" s="137" t="s">
        <v>305</v>
      </c>
      <c r="F424" s="137" t="s">
        <v>19</v>
      </c>
      <c r="G424" s="131">
        <v>74324.25</v>
      </c>
      <c r="H424" s="177">
        <v>0</v>
      </c>
      <c r="I424" s="177">
        <f t="shared" si="331"/>
        <v>74324.25</v>
      </c>
      <c r="J424" s="170">
        <f>IF(G424&gt;=Datos!$D$14,(Datos!$D$14*Datos!$C$14),IF(G424&lt;=Datos!$D$14,(G424*Datos!$C$14)))</f>
        <v>2133.1059749999999</v>
      </c>
      <c r="K424" s="176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6182.2130316666662</v>
      </c>
      <c r="L424" s="170">
        <f>IF(G424&gt;=Datos!$D$15,(Datos!$D$15*Datos!$C$15),IF(G424&lt;=Datos!$D$15,(G424*Datos!$C$15)))</f>
        <v>2259.4571999999998</v>
      </c>
      <c r="M424" s="177">
        <v>25</v>
      </c>
      <c r="N424" s="177">
        <f t="shared" si="339"/>
        <v>10599.776206666666</v>
      </c>
      <c r="O424" s="213">
        <f t="shared" si="336"/>
        <v>63724.473793333338</v>
      </c>
    </row>
    <row r="425" spans="1:15" s="7" customFormat="1" ht="36.75" customHeight="1" x14ac:dyDescent="0.2">
      <c r="A425" s="167">
        <v>334</v>
      </c>
      <c r="B425" s="108" t="s">
        <v>130</v>
      </c>
      <c r="C425" s="108" t="s">
        <v>310</v>
      </c>
      <c r="D425" s="125" t="s">
        <v>313</v>
      </c>
      <c r="E425" s="137" t="s">
        <v>305</v>
      </c>
      <c r="F425" s="137" t="s">
        <v>19</v>
      </c>
      <c r="G425" s="177">
        <v>74324.25</v>
      </c>
      <c r="H425" s="177">
        <v>0</v>
      </c>
      <c r="I425" s="177">
        <f t="shared" si="331"/>
        <v>74324.25</v>
      </c>
      <c r="J425" s="170">
        <f>IF(G425&gt;=Datos!$D$14,(Datos!$D$14*Datos!$C$14),IF(G425&lt;=Datos!$D$14,(G425*Datos!$C$14)))</f>
        <v>2133.1059749999999</v>
      </c>
      <c r="K425" s="176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6182.2130316666662</v>
      </c>
      <c r="L425" s="170">
        <f>IF(G425&gt;=Datos!$D$15,(Datos!$D$15*Datos!$C$15),IF(G425&lt;=Datos!$D$15,(G425*Datos!$C$15)))</f>
        <v>2259.4571999999998</v>
      </c>
      <c r="M425" s="177">
        <v>25</v>
      </c>
      <c r="N425" s="177">
        <f t="shared" si="339"/>
        <v>10599.776206666666</v>
      </c>
      <c r="O425" s="213">
        <f t="shared" si="336"/>
        <v>63724.473793333338</v>
      </c>
    </row>
    <row r="426" spans="1:15" s="7" customFormat="1" ht="36.75" customHeight="1" x14ac:dyDescent="0.2">
      <c r="A426" s="167">
        <v>335</v>
      </c>
      <c r="B426" s="108" t="s">
        <v>97</v>
      </c>
      <c r="C426" s="108" t="s">
        <v>310</v>
      </c>
      <c r="D426" s="125" t="s">
        <v>664</v>
      </c>
      <c r="E426" s="137" t="s">
        <v>305</v>
      </c>
      <c r="F426" s="137" t="s">
        <v>19</v>
      </c>
      <c r="G426" s="177">
        <v>66000</v>
      </c>
      <c r="H426" s="177">
        <v>0</v>
      </c>
      <c r="I426" s="177">
        <f t="shared" si="331"/>
        <v>66000</v>
      </c>
      <c r="J426" s="170">
        <f>IF(G426&gt;=Datos!$D$14,(Datos!$D$14*Datos!$C$14),IF(G426&lt;=Datos!$D$14,(G426*Datos!$C$14)))</f>
        <v>1894.2</v>
      </c>
      <c r="K426" s="176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4615.755666666666</v>
      </c>
      <c r="L426" s="170">
        <f>IF(G426&gt;=Datos!$D$15,(Datos!$D$15*Datos!$C$15),IF(G426&lt;=Datos!$D$15,(G426*Datos!$C$15)))</f>
        <v>2006.4</v>
      </c>
      <c r="M426" s="177">
        <v>1525</v>
      </c>
      <c r="N426" s="177">
        <f t="shared" si="339"/>
        <v>10041.355666666666</v>
      </c>
      <c r="O426" s="213">
        <f t="shared" si="336"/>
        <v>55958.64433333333</v>
      </c>
    </row>
    <row r="427" spans="1:15" s="7" customFormat="1" ht="36.75" customHeight="1" x14ac:dyDescent="0.2">
      <c r="A427" s="167">
        <v>336</v>
      </c>
      <c r="B427" s="108" t="s">
        <v>149</v>
      </c>
      <c r="C427" s="108" t="s">
        <v>310</v>
      </c>
      <c r="D427" s="125" t="s">
        <v>941</v>
      </c>
      <c r="E427" s="137" t="s">
        <v>305</v>
      </c>
      <c r="F427" s="137" t="s">
        <v>19</v>
      </c>
      <c r="G427" s="177">
        <v>71500</v>
      </c>
      <c r="H427" s="177">
        <v>0</v>
      </c>
      <c r="I427" s="177">
        <f t="shared" si="331"/>
        <v>71500</v>
      </c>
      <c r="J427" s="170">
        <f>IF(G427&gt;=Datos!$D$14,(Datos!$D$14*Datos!$C$14),IF(G427&lt;=Datos!$D$14,(G427*Datos!$C$14)))</f>
        <v>2052.0500000000002</v>
      </c>
      <c r="K427" s="176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5650.745666666664</v>
      </c>
      <c r="L427" s="170">
        <f>IF(G427&gt;=Datos!$D$15,(Datos!$D$15*Datos!$C$15),IF(G427&lt;=Datos!$D$15,(G427*Datos!$C$15)))</f>
        <v>2173.6</v>
      </c>
      <c r="M427" s="177">
        <v>25</v>
      </c>
      <c r="N427" s="177">
        <f t="shared" si="332"/>
        <v>9901.3956666666636</v>
      </c>
      <c r="O427" s="213">
        <f t="shared" si="333"/>
        <v>61598.604333333336</v>
      </c>
    </row>
    <row r="428" spans="1:15" s="7" customFormat="1" ht="36.75" customHeight="1" x14ac:dyDescent="0.2">
      <c r="A428" s="167">
        <v>337</v>
      </c>
      <c r="B428" s="186" t="s">
        <v>849</v>
      </c>
      <c r="C428" s="108" t="s">
        <v>310</v>
      </c>
      <c r="D428" s="125" t="s">
        <v>487</v>
      </c>
      <c r="E428" s="137" t="s">
        <v>305</v>
      </c>
      <c r="F428" s="137" t="s">
        <v>306</v>
      </c>
      <c r="G428" s="177">
        <v>35000</v>
      </c>
      <c r="H428" s="177">
        <v>0</v>
      </c>
      <c r="I428" s="177">
        <f t="shared" si="331"/>
        <v>35000</v>
      </c>
      <c r="J428" s="170">
        <f>IF(G428&gt;=Datos!$D$14,(Datos!$D$14*Datos!$C$14),IF(G428&lt;=Datos!$D$14,(G428*Datos!$C$14)))</f>
        <v>1004.5</v>
      </c>
      <c r="K428" s="176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170">
        <f>IF(G428&gt;=Datos!$D$15,(Datos!$D$15*Datos!$C$15),IF(G428&lt;=Datos!$D$15,(G428*Datos!$C$15)))</f>
        <v>1064</v>
      </c>
      <c r="M428" s="177">
        <v>25</v>
      </c>
      <c r="N428" s="177">
        <f t="shared" si="332"/>
        <v>2093.5</v>
      </c>
      <c r="O428" s="213">
        <f t="shared" si="333"/>
        <v>32906.5</v>
      </c>
    </row>
    <row r="429" spans="1:15" s="7" customFormat="1" ht="36.75" customHeight="1" x14ac:dyDescent="0.2">
      <c r="A429" s="167">
        <v>338</v>
      </c>
      <c r="B429" s="186" t="s">
        <v>219</v>
      </c>
      <c r="C429" s="108" t="s">
        <v>310</v>
      </c>
      <c r="D429" s="125" t="s">
        <v>664</v>
      </c>
      <c r="E429" s="137" t="s">
        <v>305</v>
      </c>
      <c r="F429" s="137" t="s">
        <v>19</v>
      </c>
      <c r="G429" s="131">
        <v>74324.25</v>
      </c>
      <c r="H429" s="177">
        <v>0</v>
      </c>
      <c r="I429" s="177">
        <f t="shared" si="331"/>
        <v>74324.25</v>
      </c>
      <c r="J429" s="170">
        <f>IF(G429&gt;=Datos!$D$14,(Datos!$D$14*Datos!$C$14),IF(G429&lt;=Datos!$D$14,(G429*Datos!$C$14)))</f>
        <v>2133.1059749999999</v>
      </c>
      <c r="K429" s="176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6182.2130316666662</v>
      </c>
      <c r="L429" s="170">
        <f>IF(G429&gt;=Datos!$D$15,(Datos!$D$15*Datos!$C$15),IF(G429&lt;=Datos!$D$15,(G429*Datos!$C$15)))</f>
        <v>2259.4571999999998</v>
      </c>
      <c r="M429" s="177">
        <v>25</v>
      </c>
      <c r="N429" s="177">
        <f t="shared" si="332"/>
        <v>10599.776206666666</v>
      </c>
      <c r="O429" s="213">
        <f t="shared" ref="O429:O431" si="340">+G429-N429</f>
        <v>63724.473793333338</v>
      </c>
    </row>
    <row r="430" spans="1:15" s="7" customFormat="1" ht="36.75" customHeight="1" x14ac:dyDescent="0.2">
      <c r="A430" s="167">
        <v>339</v>
      </c>
      <c r="B430" s="108" t="s">
        <v>73</v>
      </c>
      <c r="C430" s="108" t="s">
        <v>310</v>
      </c>
      <c r="D430" s="125" t="s">
        <v>917</v>
      </c>
      <c r="E430" s="137" t="s">
        <v>305</v>
      </c>
      <c r="F430" s="137" t="s">
        <v>19</v>
      </c>
      <c r="G430" s="177">
        <v>71500</v>
      </c>
      <c r="H430" s="177">
        <v>0</v>
      </c>
      <c r="I430" s="177">
        <f t="shared" si="331"/>
        <v>71500</v>
      </c>
      <c r="J430" s="170">
        <f>IF(G430&gt;=Datos!$D$14,(Datos!$D$14*Datos!$C$14),IF(G430&lt;=Datos!$D$14,(G430*Datos!$C$14)))</f>
        <v>2052.0500000000002</v>
      </c>
      <c r="K430" s="176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5650.745666666664</v>
      </c>
      <c r="L430" s="170">
        <f>IF(G430&gt;=Datos!$D$15,(Datos!$D$15*Datos!$C$15),IF(G430&lt;=Datos!$D$15,(G430*Datos!$C$15)))</f>
        <v>2173.6</v>
      </c>
      <c r="M430" s="177">
        <v>25</v>
      </c>
      <c r="N430" s="177">
        <f t="shared" si="332"/>
        <v>9901.3956666666636</v>
      </c>
      <c r="O430" s="213">
        <f t="shared" si="340"/>
        <v>61598.604333333336</v>
      </c>
    </row>
    <row r="431" spans="1:15" s="7" customFormat="1" ht="36.75" customHeight="1" x14ac:dyDescent="0.2">
      <c r="A431" s="167">
        <v>340</v>
      </c>
      <c r="B431" s="108" t="s">
        <v>47</v>
      </c>
      <c r="C431" s="108" t="s">
        <v>310</v>
      </c>
      <c r="D431" s="125" t="s">
        <v>487</v>
      </c>
      <c r="E431" s="137" t="s">
        <v>305</v>
      </c>
      <c r="F431" s="137" t="s">
        <v>306</v>
      </c>
      <c r="G431" s="177">
        <v>35000</v>
      </c>
      <c r="H431" s="177">
        <v>0</v>
      </c>
      <c r="I431" s="177">
        <f t="shared" si="331"/>
        <v>35000</v>
      </c>
      <c r="J431" s="170">
        <f>IF(G431&gt;=Datos!$D$14,(Datos!$D$14*Datos!$C$14),IF(G431&lt;=Datos!$D$14,(G431*Datos!$C$14)))</f>
        <v>1004.5</v>
      </c>
      <c r="K431" s="176" t="str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0</v>
      </c>
      <c r="L431" s="170">
        <f>IF(G431&gt;=Datos!$D$15,(Datos!$D$15*Datos!$C$15),IF(G431&lt;=Datos!$D$15,(G431*Datos!$C$15)))</f>
        <v>1064</v>
      </c>
      <c r="M431" s="177">
        <v>25</v>
      </c>
      <c r="N431" s="177">
        <f t="shared" si="332"/>
        <v>2093.5</v>
      </c>
      <c r="O431" s="213">
        <f t="shared" si="340"/>
        <v>32906.5</v>
      </c>
    </row>
    <row r="432" spans="1:15" s="7" customFormat="1" ht="36.75" customHeight="1" x14ac:dyDescent="0.2">
      <c r="A432" s="167">
        <v>341</v>
      </c>
      <c r="B432" s="108" t="s">
        <v>99</v>
      </c>
      <c r="C432" s="108" t="s">
        <v>310</v>
      </c>
      <c r="D432" s="125" t="s">
        <v>917</v>
      </c>
      <c r="E432" s="137" t="s">
        <v>305</v>
      </c>
      <c r="F432" s="137" t="s">
        <v>19</v>
      </c>
      <c r="G432" s="177">
        <v>74324.25</v>
      </c>
      <c r="H432" s="177">
        <v>0</v>
      </c>
      <c r="I432" s="177">
        <f t="shared" si="331"/>
        <v>74324.25</v>
      </c>
      <c r="J432" s="170">
        <f>IF(G432&gt;=Datos!$D$14,(Datos!$D$14*Datos!$C$14),IF(G432&lt;=Datos!$D$14,(G432*Datos!$C$14)))</f>
        <v>2133.1059749999999</v>
      </c>
      <c r="K432" s="176">
        <v>5839.12</v>
      </c>
      <c r="L432" s="170">
        <f>IF(G432&gt;=Datos!$D$15,(Datos!$D$15*Datos!$C$15),IF(G432&lt;=Datos!$D$15,(G432*Datos!$C$15)))</f>
        <v>2259.4571999999998</v>
      </c>
      <c r="M432" s="177">
        <v>1740.46</v>
      </c>
      <c r="N432" s="177">
        <f t="shared" si="332"/>
        <v>11972.143174999997</v>
      </c>
      <c r="O432" s="213">
        <f t="shared" ref="O432:O442" si="341">+G432-N432</f>
        <v>62352.106825000003</v>
      </c>
    </row>
    <row r="433" spans="1:15" s="7" customFormat="1" ht="36.75" customHeight="1" x14ac:dyDescent="0.2">
      <c r="A433" s="167">
        <v>342</v>
      </c>
      <c r="B433" s="108" t="s">
        <v>851</v>
      </c>
      <c r="C433" s="108" t="s">
        <v>310</v>
      </c>
      <c r="D433" s="125" t="s">
        <v>664</v>
      </c>
      <c r="E433" s="137" t="s">
        <v>305</v>
      </c>
      <c r="F433" s="137" t="s">
        <v>19</v>
      </c>
      <c r="G433" s="177">
        <v>74324.25</v>
      </c>
      <c r="H433" s="177">
        <v>0</v>
      </c>
      <c r="I433" s="177">
        <f t="shared" si="331"/>
        <v>74324.25</v>
      </c>
      <c r="J433" s="170">
        <f>IF(G433&gt;=Datos!$D$14,(Datos!$D$14*Datos!$C$14),IF(G433&lt;=Datos!$D$14,(G433*Datos!$C$14)))</f>
        <v>2133.1059749999999</v>
      </c>
      <c r="K433" s="176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6182.2130316666662</v>
      </c>
      <c r="L433" s="170">
        <f>IF(G433&gt;=Datos!$D$15,(Datos!$D$15*Datos!$C$15),IF(G433&lt;=Datos!$D$15,(G433*Datos!$C$15)))</f>
        <v>2259.4571999999998</v>
      </c>
      <c r="M433" s="177">
        <v>25</v>
      </c>
      <c r="N433" s="177">
        <f t="shared" si="332"/>
        <v>10599.776206666666</v>
      </c>
      <c r="O433" s="213">
        <f t="shared" si="341"/>
        <v>63724.473793333338</v>
      </c>
    </row>
    <row r="434" spans="1:15" s="7" customFormat="1" ht="36.75" customHeight="1" x14ac:dyDescent="0.2">
      <c r="A434" s="167">
        <v>343</v>
      </c>
      <c r="B434" s="108" t="s">
        <v>357</v>
      </c>
      <c r="C434" s="108" t="s">
        <v>310</v>
      </c>
      <c r="D434" s="125" t="s">
        <v>940</v>
      </c>
      <c r="E434" s="137" t="s">
        <v>305</v>
      </c>
      <c r="F434" s="137" t="s">
        <v>19</v>
      </c>
      <c r="G434" s="177">
        <v>63500</v>
      </c>
      <c r="H434" s="177">
        <v>0</v>
      </c>
      <c r="I434" s="177">
        <f t="shared" si="331"/>
        <v>63500</v>
      </c>
      <c r="J434" s="170">
        <f>IF(G434&gt;=Datos!$D$14,(Datos!$D$14*Datos!$C$14),IF(G434&lt;=Datos!$D$14,(G434*Datos!$C$14)))</f>
        <v>1822.45</v>
      </c>
      <c r="K434" s="176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4145.3056666666671</v>
      </c>
      <c r="L434" s="170">
        <f>IF(G434&gt;=Datos!$D$15,(Datos!$D$15*Datos!$C$15),IF(G434&lt;=Datos!$D$15,(G434*Datos!$C$15)))</f>
        <v>1930.4</v>
      </c>
      <c r="M434" s="177">
        <v>25</v>
      </c>
      <c r="N434" s="177">
        <f t="shared" si="332"/>
        <v>7923.1556666666675</v>
      </c>
      <c r="O434" s="213">
        <f t="shared" si="341"/>
        <v>55576.844333333334</v>
      </c>
    </row>
    <row r="435" spans="1:15" s="7" customFormat="1" ht="36.75" customHeight="1" x14ac:dyDescent="0.2">
      <c r="A435" s="167">
        <v>344</v>
      </c>
      <c r="B435" s="108" t="s">
        <v>853</v>
      </c>
      <c r="C435" s="108" t="s">
        <v>310</v>
      </c>
      <c r="D435" s="125" t="s">
        <v>487</v>
      </c>
      <c r="E435" s="137" t="s">
        <v>305</v>
      </c>
      <c r="F435" s="137" t="s">
        <v>306</v>
      </c>
      <c r="G435" s="177">
        <v>35000</v>
      </c>
      <c r="H435" s="177">
        <v>0</v>
      </c>
      <c r="I435" s="177">
        <f t="shared" si="331"/>
        <v>35000</v>
      </c>
      <c r="J435" s="170">
        <f>IF(G435&gt;=Datos!$D$14,(Datos!$D$14*Datos!$C$14),IF(G435&lt;=Datos!$D$14,(G435*Datos!$C$14)))</f>
        <v>1004.5</v>
      </c>
      <c r="K435" s="176" t="str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0</v>
      </c>
      <c r="L435" s="170">
        <f>IF(G435&gt;=Datos!$D$15,(Datos!$D$15*Datos!$C$15),IF(G435&lt;=Datos!$D$15,(G435*Datos!$C$15)))</f>
        <v>1064</v>
      </c>
      <c r="M435" s="177">
        <v>25</v>
      </c>
      <c r="N435" s="177">
        <f t="shared" si="332"/>
        <v>2093.5</v>
      </c>
      <c r="O435" s="213">
        <f t="shared" si="341"/>
        <v>32906.5</v>
      </c>
    </row>
    <row r="436" spans="1:15" s="7" customFormat="1" ht="36.75" customHeight="1" x14ac:dyDescent="0.2">
      <c r="A436" s="167">
        <v>345</v>
      </c>
      <c r="B436" s="108" t="s">
        <v>167</v>
      </c>
      <c r="C436" s="108" t="s">
        <v>310</v>
      </c>
      <c r="D436" s="125" t="s">
        <v>663</v>
      </c>
      <c r="E436" s="137" t="s">
        <v>305</v>
      </c>
      <c r="F436" s="137" t="s">
        <v>19</v>
      </c>
      <c r="G436" s="177">
        <v>71500</v>
      </c>
      <c r="H436" s="177">
        <v>0</v>
      </c>
      <c r="I436" s="177">
        <f t="shared" si="331"/>
        <v>71500</v>
      </c>
      <c r="J436" s="170">
        <f>IF(G436&gt;=Datos!$D$14,(Datos!$D$14*Datos!$C$14),IF(G436&lt;=Datos!$D$14,(G436*Datos!$C$14)))</f>
        <v>2052.0500000000002</v>
      </c>
      <c r="K436" s="176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5650.745666666664</v>
      </c>
      <c r="L436" s="170">
        <f>IF(G436&gt;=Datos!$D$15,(Datos!$D$15*Datos!$C$15),IF(G436&lt;=Datos!$D$15,(G436*Datos!$C$15)))</f>
        <v>2173.6</v>
      </c>
      <c r="M436" s="177">
        <v>25</v>
      </c>
      <c r="N436" s="177">
        <f t="shared" si="332"/>
        <v>9901.3956666666636</v>
      </c>
      <c r="O436" s="213">
        <f t="shared" si="341"/>
        <v>61598.604333333336</v>
      </c>
    </row>
    <row r="437" spans="1:15" s="7" customFormat="1" ht="36.75" customHeight="1" x14ac:dyDescent="0.2">
      <c r="A437" s="167">
        <v>346</v>
      </c>
      <c r="B437" s="108" t="s">
        <v>45</v>
      </c>
      <c r="C437" s="108" t="s">
        <v>310</v>
      </c>
      <c r="D437" s="125" t="s">
        <v>313</v>
      </c>
      <c r="E437" s="137" t="s">
        <v>305</v>
      </c>
      <c r="F437" s="137" t="s">
        <v>19</v>
      </c>
      <c r="G437" s="177">
        <v>71500</v>
      </c>
      <c r="H437" s="177">
        <v>0</v>
      </c>
      <c r="I437" s="177">
        <f t="shared" si="331"/>
        <v>71500</v>
      </c>
      <c r="J437" s="170">
        <f>IF(G437&gt;=Datos!$D$14,(Datos!$D$14*Datos!$C$14),IF(G437&lt;=Datos!$D$14,(G437*Datos!$C$14)))</f>
        <v>2052.0500000000002</v>
      </c>
      <c r="K437" s="176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5650.745666666664</v>
      </c>
      <c r="L437" s="170">
        <f>IF(G437&gt;=Datos!$D$15,(Datos!$D$15*Datos!$C$15),IF(G437&lt;=Datos!$D$15,(G437*Datos!$C$15)))</f>
        <v>2173.6</v>
      </c>
      <c r="M437" s="177">
        <v>25</v>
      </c>
      <c r="N437" s="177">
        <f t="shared" si="332"/>
        <v>9901.3956666666636</v>
      </c>
      <c r="O437" s="213">
        <f t="shared" si="341"/>
        <v>61598.604333333336</v>
      </c>
    </row>
    <row r="438" spans="1:15" s="7" customFormat="1" ht="36.75" customHeight="1" x14ac:dyDescent="0.2">
      <c r="A438" s="167">
        <v>347</v>
      </c>
      <c r="B438" s="108" t="s">
        <v>78</v>
      </c>
      <c r="C438" s="108" t="s">
        <v>310</v>
      </c>
      <c r="D438" s="125" t="s">
        <v>917</v>
      </c>
      <c r="E438" s="137" t="s">
        <v>305</v>
      </c>
      <c r="F438" s="137" t="s">
        <v>19</v>
      </c>
      <c r="G438" s="177">
        <v>71500</v>
      </c>
      <c r="H438" s="177">
        <v>0</v>
      </c>
      <c r="I438" s="177">
        <f t="shared" si="331"/>
        <v>71500</v>
      </c>
      <c r="J438" s="170">
        <f>IF(G438&gt;=Datos!$D$14,(Datos!$D$14*Datos!$C$14),IF(G438&lt;=Datos!$D$14,(G438*Datos!$C$14)))</f>
        <v>2052.0500000000002</v>
      </c>
      <c r="K438" s="176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5650.745666666664</v>
      </c>
      <c r="L438" s="170">
        <f>IF(G438&gt;=Datos!$D$15,(Datos!$D$15*Datos!$C$15),IF(G438&lt;=Datos!$D$15,(G438*Datos!$C$15)))</f>
        <v>2173.6</v>
      </c>
      <c r="M438" s="177">
        <v>25</v>
      </c>
      <c r="N438" s="177">
        <f t="shared" si="332"/>
        <v>9901.3956666666636</v>
      </c>
      <c r="O438" s="213">
        <f t="shared" si="341"/>
        <v>61598.604333333336</v>
      </c>
    </row>
    <row r="439" spans="1:15" s="7" customFormat="1" ht="36.75" customHeight="1" x14ac:dyDescent="0.2">
      <c r="A439" s="167">
        <v>348</v>
      </c>
      <c r="B439" s="108" t="s">
        <v>63</v>
      </c>
      <c r="C439" s="108" t="s">
        <v>310</v>
      </c>
      <c r="D439" s="125" t="s">
        <v>663</v>
      </c>
      <c r="E439" s="137" t="s">
        <v>305</v>
      </c>
      <c r="F439" s="137" t="s">
        <v>19</v>
      </c>
      <c r="G439" s="177">
        <v>71500</v>
      </c>
      <c r="H439" s="177">
        <v>0</v>
      </c>
      <c r="I439" s="177">
        <f t="shared" si="331"/>
        <v>71500</v>
      </c>
      <c r="J439" s="170">
        <f>IF(G439&gt;=Datos!$D$14,(Datos!$D$14*Datos!$C$14),IF(G439&lt;=Datos!$D$14,(G439*Datos!$C$14)))</f>
        <v>2052.0500000000002</v>
      </c>
      <c r="K439" s="176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5650.745666666664</v>
      </c>
      <c r="L439" s="170">
        <f>IF(G439&gt;=Datos!$D$15,(Datos!$D$15*Datos!$C$15),IF(G439&lt;=Datos!$D$15,(G439*Datos!$C$15)))</f>
        <v>2173.6</v>
      </c>
      <c r="M439" s="177">
        <v>25</v>
      </c>
      <c r="N439" s="177">
        <f t="shared" si="332"/>
        <v>9901.3956666666636</v>
      </c>
      <c r="O439" s="213">
        <f t="shared" si="341"/>
        <v>61598.604333333336</v>
      </c>
    </row>
    <row r="440" spans="1:15" s="7" customFormat="1" ht="36.75" customHeight="1" x14ac:dyDescent="0.2">
      <c r="A440" s="167">
        <v>349</v>
      </c>
      <c r="B440" s="186" t="s">
        <v>91</v>
      </c>
      <c r="C440" s="108" t="s">
        <v>310</v>
      </c>
      <c r="D440" s="159" t="s">
        <v>854</v>
      </c>
      <c r="E440" s="137" t="s">
        <v>305</v>
      </c>
      <c r="F440" s="137" t="s">
        <v>19</v>
      </c>
      <c r="G440" s="177">
        <v>66000</v>
      </c>
      <c r="H440" s="177">
        <v>0</v>
      </c>
      <c r="I440" s="177">
        <f t="shared" si="331"/>
        <v>66000</v>
      </c>
      <c r="J440" s="170">
        <f>IF(G440&gt;=Datos!$D$14,(Datos!$D$14*Datos!$C$14),IF(G440&lt;=Datos!$D$14,(G440*Datos!$C$14)))</f>
        <v>1894.2</v>
      </c>
      <c r="K440" s="176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4615.755666666666</v>
      </c>
      <c r="L440" s="170">
        <f>IF(G440&gt;=Datos!$D$15,(Datos!$D$15*Datos!$C$15),IF(G440&lt;=Datos!$D$15,(G440*Datos!$C$15)))</f>
        <v>2006.4</v>
      </c>
      <c r="M440" s="177">
        <v>25</v>
      </c>
      <c r="N440" s="177">
        <f t="shared" si="332"/>
        <v>8541.3556666666664</v>
      </c>
      <c r="O440" s="213">
        <f t="shared" si="341"/>
        <v>57458.64433333333</v>
      </c>
    </row>
    <row r="441" spans="1:15" s="7" customFormat="1" ht="36.75" customHeight="1" x14ac:dyDescent="0.2">
      <c r="A441" s="167">
        <v>350</v>
      </c>
      <c r="B441" s="108" t="s">
        <v>87</v>
      </c>
      <c r="C441" s="108" t="s">
        <v>310</v>
      </c>
      <c r="D441" s="125" t="s">
        <v>940</v>
      </c>
      <c r="E441" s="137" t="s">
        <v>305</v>
      </c>
      <c r="F441" s="137" t="s">
        <v>19</v>
      </c>
      <c r="G441" s="177">
        <v>71500</v>
      </c>
      <c r="H441" s="177">
        <v>0</v>
      </c>
      <c r="I441" s="177">
        <f t="shared" si="331"/>
        <v>71500</v>
      </c>
      <c r="J441" s="170">
        <f>IF(G441&gt;=Datos!$D$14,(Datos!$D$14*Datos!$C$14),IF(G441&lt;=Datos!$D$14,(G441*Datos!$C$14)))</f>
        <v>2052.0500000000002</v>
      </c>
      <c r="K441" s="176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5650.745666666664</v>
      </c>
      <c r="L441" s="170">
        <f>IF(G441&gt;=Datos!$D$15,(Datos!$D$15*Datos!$C$15),IF(G441&lt;=Datos!$D$15,(G441*Datos!$C$15)))</f>
        <v>2173.6</v>
      </c>
      <c r="M441" s="177">
        <v>25</v>
      </c>
      <c r="N441" s="177">
        <f t="shared" si="332"/>
        <v>9901.3956666666636</v>
      </c>
      <c r="O441" s="213">
        <f t="shared" si="341"/>
        <v>61598.604333333336</v>
      </c>
    </row>
    <row r="442" spans="1:15" s="7" customFormat="1" ht="36.75" customHeight="1" x14ac:dyDescent="0.2">
      <c r="A442" s="167">
        <v>351</v>
      </c>
      <c r="B442" s="108" t="s">
        <v>209</v>
      </c>
      <c r="C442" s="108" t="s">
        <v>310</v>
      </c>
      <c r="D442" s="125" t="s">
        <v>854</v>
      </c>
      <c r="E442" s="137" t="s">
        <v>305</v>
      </c>
      <c r="F442" s="137" t="s">
        <v>19</v>
      </c>
      <c r="G442" s="177">
        <v>71500</v>
      </c>
      <c r="H442" s="177">
        <v>0</v>
      </c>
      <c r="I442" s="177">
        <f t="shared" si="331"/>
        <v>71500</v>
      </c>
      <c r="J442" s="170">
        <f>IF(G442&gt;=Datos!$D$14,(Datos!$D$14*Datos!$C$14),IF(G442&lt;=Datos!$D$14,(G442*Datos!$C$14)))</f>
        <v>2052.0500000000002</v>
      </c>
      <c r="K442" s="176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5650.745666666664</v>
      </c>
      <c r="L442" s="170">
        <f>IF(G442&gt;=Datos!$D$15,(Datos!$D$15*Datos!$C$15),IF(G442&lt;=Datos!$D$15,(G442*Datos!$C$15)))</f>
        <v>2173.6</v>
      </c>
      <c r="M442" s="177">
        <v>25</v>
      </c>
      <c r="N442" s="177">
        <f t="shared" si="332"/>
        <v>9901.3956666666636</v>
      </c>
      <c r="O442" s="213">
        <f t="shared" si="341"/>
        <v>61598.604333333336</v>
      </c>
    </row>
    <row r="443" spans="1:15" s="7" customFormat="1" ht="36.75" customHeight="1" x14ac:dyDescent="0.2">
      <c r="A443" s="167">
        <v>352</v>
      </c>
      <c r="B443" s="108" t="s">
        <v>52</v>
      </c>
      <c r="C443" s="108" t="s">
        <v>310</v>
      </c>
      <c r="D443" s="125" t="s">
        <v>487</v>
      </c>
      <c r="E443" s="137" t="s">
        <v>305</v>
      </c>
      <c r="F443" s="137" t="s">
        <v>19</v>
      </c>
      <c r="G443" s="177">
        <v>35000</v>
      </c>
      <c r="H443" s="177">
        <v>0</v>
      </c>
      <c r="I443" s="177">
        <f t="shared" si="331"/>
        <v>35000</v>
      </c>
      <c r="J443" s="170">
        <f>IF(G443&gt;=Datos!$D$14,(Datos!$D$14*Datos!$C$14),IF(G443&lt;=Datos!$D$14,(G443*Datos!$C$14)))</f>
        <v>1004.5</v>
      </c>
      <c r="K443" s="176" t="str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0</v>
      </c>
      <c r="L443" s="170">
        <f>IF(G443&gt;=Datos!$D$15,(Datos!$D$15*Datos!$C$15),IF(G443&lt;=Datos!$D$15,(G443*Datos!$C$15)))</f>
        <v>1064</v>
      </c>
      <c r="M443" s="177">
        <v>25</v>
      </c>
      <c r="N443" s="177">
        <f t="shared" ref="N443" si="342">SUM(J443:M443)</f>
        <v>2093.5</v>
      </c>
      <c r="O443" s="213">
        <f t="shared" ref="O443:O450" si="343">+G443-N443</f>
        <v>32906.5</v>
      </c>
    </row>
    <row r="444" spans="1:15" s="7" customFormat="1" ht="36.75" customHeight="1" x14ac:dyDescent="0.2">
      <c r="A444" s="167">
        <v>353</v>
      </c>
      <c r="B444" s="125" t="s">
        <v>850</v>
      </c>
      <c r="C444" s="108" t="s">
        <v>310</v>
      </c>
      <c r="D444" s="125" t="s">
        <v>663</v>
      </c>
      <c r="E444" s="137" t="s">
        <v>305</v>
      </c>
      <c r="F444" s="137" t="s">
        <v>19</v>
      </c>
      <c r="G444" s="177">
        <v>74323.7</v>
      </c>
      <c r="H444" s="177">
        <v>0</v>
      </c>
      <c r="I444" s="177">
        <f t="shared" si="331"/>
        <v>74323.7</v>
      </c>
      <c r="J444" s="170">
        <f>IF(G444&gt;=Datos!$D$14,(Datos!$D$14*Datos!$C$14),IF(G444&lt;=Datos!$D$14,(G444*Datos!$C$14)))</f>
        <v>2133.0901899999999</v>
      </c>
      <c r="K444" s="176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6182.1095326666637</v>
      </c>
      <c r="L444" s="170">
        <f>IF(G444&gt;=Datos!$D$15,(Datos!$D$15*Datos!$C$15),IF(G444&lt;=Datos!$D$15,(G444*Datos!$C$15)))</f>
        <v>2259.4404799999998</v>
      </c>
      <c r="M444" s="177">
        <v>25</v>
      </c>
      <c r="N444" s="177">
        <f>SUM(J444:M444)</f>
        <v>10599.640202666664</v>
      </c>
      <c r="O444" s="213">
        <f t="shared" si="343"/>
        <v>63724.059797333335</v>
      </c>
    </row>
    <row r="445" spans="1:15" s="7" customFormat="1" ht="36.75" customHeight="1" x14ac:dyDescent="0.2">
      <c r="A445" s="167">
        <v>354</v>
      </c>
      <c r="B445" s="108" t="s">
        <v>441</v>
      </c>
      <c r="C445" s="108" t="s">
        <v>310</v>
      </c>
      <c r="D445" s="125" t="s">
        <v>487</v>
      </c>
      <c r="E445" s="137" t="s">
        <v>305</v>
      </c>
      <c r="F445" s="137" t="s">
        <v>19</v>
      </c>
      <c r="G445" s="177">
        <v>35000</v>
      </c>
      <c r="H445" s="177">
        <v>0</v>
      </c>
      <c r="I445" s="177">
        <f t="shared" si="331"/>
        <v>35000</v>
      </c>
      <c r="J445" s="170">
        <f>IF(G445&gt;=Datos!$D$14,(Datos!$D$14*Datos!$C$14),IF(G445&lt;=Datos!$D$14,(G445*Datos!$C$14)))</f>
        <v>1004.5</v>
      </c>
      <c r="K445" s="176" t="str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0</v>
      </c>
      <c r="L445" s="170">
        <f>IF(G445&gt;=Datos!$D$15,(Datos!$D$15*Datos!$C$15),IF(G445&lt;=Datos!$D$15,(G445*Datos!$C$15)))</f>
        <v>1064</v>
      </c>
      <c r="M445" s="177">
        <v>25</v>
      </c>
      <c r="N445" s="177">
        <f t="shared" ref="N445:N450" si="344">SUM(J445:M445)</f>
        <v>2093.5</v>
      </c>
      <c r="O445" s="213">
        <f t="shared" si="343"/>
        <v>32906.5</v>
      </c>
    </row>
    <row r="446" spans="1:15" s="7" customFormat="1" ht="36.75" customHeight="1" x14ac:dyDescent="0.2">
      <c r="A446" s="167">
        <v>355</v>
      </c>
      <c r="B446" s="108" t="s">
        <v>174</v>
      </c>
      <c r="C446" s="108" t="s">
        <v>310</v>
      </c>
      <c r="D446" s="125" t="s">
        <v>854</v>
      </c>
      <c r="E446" s="137" t="s">
        <v>305</v>
      </c>
      <c r="F446" s="137" t="s">
        <v>19</v>
      </c>
      <c r="G446" s="177">
        <v>66000</v>
      </c>
      <c r="H446" s="177">
        <v>0</v>
      </c>
      <c r="I446" s="177">
        <f t="shared" si="331"/>
        <v>66000</v>
      </c>
      <c r="J446" s="170">
        <f>IF(G446&gt;=Datos!$D$14,(Datos!$D$14*Datos!$C$14),IF(G446&lt;=Datos!$D$14,(G446*Datos!$C$14)))</f>
        <v>1894.2</v>
      </c>
      <c r="K446" s="176">
        <v>4272.66</v>
      </c>
      <c r="L446" s="170">
        <f>IF(G446&gt;=Datos!$D$15,(Datos!$D$15*Datos!$C$15),IF(G446&lt;=Datos!$D$15,(G446*Datos!$C$15)))</f>
        <v>2006.4</v>
      </c>
      <c r="M446" s="177">
        <v>1740.46</v>
      </c>
      <c r="N446" s="177">
        <f t="shared" si="344"/>
        <v>9913.7200000000012</v>
      </c>
      <c r="O446" s="213">
        <f t="shared" si="343"/>
        <v>56086.28</v>
      </c>
    </row>
    <row r="447" spans="1:15" s="7" customFormat="1" ht="36.75" customHeight="1" x14ac:dyDescent="0.2">
      <c r="A447" s="167">
        <v>356</v>
      </c>
      <c r="B447" s="108" t="s">
        <v>358</v>
      </c>
      <c r="C447" s="108" t="s">
        <v>310</v>
      </c>
      <c r="D447" s="125" t="s">
        <v>940</v>
      </c>
      <c r="E447" s="137" t="s">
        <v>305</v>
      </c>
      <c r="F447" s="137" t="s">
        <v>19</v>
      </c>
      <c r="G447" s="177">
        <v>63500</v>
      </c>
      <c r="H447" s="177">
        <v>0</v>
      </c>
      <c r="I447" s="177">
        <f t="shared" si="331"/>
        <v>63500</v>
      </c>
      <c r="J447" s="170">
        <f>IF(G447&gt;=Datos!$D$14,(Datos!$D$14*Datos!$C$14),IF(G447&lt;=Datos!$D$14,(G447*Datos!$C$14)))</f>
        <v>1822.45</v>
      </c>
      <c r="K447" s="176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4145.3056666666671</v>
      </c>
      <c r="L447" s="170">
        <f>IF(G447&gt;=Datos!$D$15,(Datos!$D$15*Datos!$C$15),IF(G447&lt;=Datos!$D$15,(G447*Datos!$C$15)))</f>
        <v>1930.4</v>
      </c>
      <c r="M447" s="177">
        <v>25</v>
      </c>
      <c r="N447" s="177">
        <f t="shared" si="344"/>
        <v>7923.1556666666675</v>
      </c>
      <c r="O447" s="213">
        <f t="shared" si="343"/>
        <v>55576.844333333334</v>
      </c>
    </row>
    <row r="448" spans="1:15" s="7" customFormat="1" ht="36.75" customHeight="1" x14ac:dyDescent="0.2">
      <c r="A448" s="167">
        <v>357</v>
      </c>
      <c r="B448" s="108" t="s">
        <v>140</v>
      </c>
      <c r="C448" s="108" t="s">
        <v>310</v>
      </c>
      <c r="D448" s="125" t="s">
        <v>663</v>
      </c>
      <c r="E448" s="137" t="s">
        <v>305</v>
      </c>
      <c r="F448" s="137" t="s">
        <v>19</v>
      </c>
      <c r="G448" s="177">
        <v>71500</v>
      </c>
      <c r="H448" s="177">
        <v>0</v>
      </c>
      <c r="I448" s="177">
        <f t="shared" si="331"/>
        <v>71500</v>
      </c>
      <c r="J448" s="170">
        <f>IF(G448&gt;=Datos!$D$14,(Datos!$D$14*Datos!$C$14),IF(G448&lt;=Datos!$D$14,(G448*Datos!$C$14)))</f>
        <v>2052.0500000000002</v>
      </c>
      <c r="K448" s="176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5650.745666666664</v>
      </c>
      <c r="L448" s="170">
        <f>IF(G448&gt;=Datos!$D$15,(Datos!$D$15*Datos!$C$15),IF(G448&lt;=Datos!$D$15,(G448*Datos!$C$15)))</f>
        <v>2173.6</v>
      </c>
      <c r="M448" s="177">
        <v>25</v>
      </c>
      <c r="N448" s="177">
        <f t="shared" si="344"/>
        <v>9901.3956666666636</v>
      </c>
      <c r="O448" s="213">
        <f t="shared" si="343"/>
        <v>61598.604333333336</v>
      </c>
    </row>
    <row r="449" spans="1:16" s="7" customFormat="1" ht="36.75" customHeight="1" x14ac:dyDescent="0.2">
      <c r="A449" s="167">
        <v>358</v>
      </c>
      <c r="B449" s="108" t="s">
        <v>115</v>
      </c>
      <c r="C449" s="108" t="s">
        <v>310</v>
      </c>
      <c r="D449" s="125" t="s">
        <v>487</v>
      </c>
      <c r="E449" s="137" t="s">
        <v>305</v>
      </c>
      <c r="F449" s="137" t="s">
        <v>306</v>
      </c>
      <c r="G449" s="177">
        <v>35000</v>
      </c>
      <c r="H449" s="177">
        <v>0</v>
      </c>
      <c r="I449" s="177">
        <f t="shared" si="331"/>
        <v>35000</v>
      </c>
      <c r="J449" s="170">
        <f>IF(G449&gt;=Datos!$D$14,(Datos!$D$14*Datos!$C$14),IF(G449&lt;=Datos!$D$14,(G449*Datos!$C$14)))</f>
        <v>1004.5</v>
      </c>
      <c r="K449" s="176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70">
        <f>IF(G449&gt;=Datos!$D$15,(Datos!$D$15*Datos!$C$15),IF(G449&lt;=Datos!$D$15,(G449*Datos!$C$15)))</f>
        <v>1064</v>
      </c>
      <c r="M449" s="177">
        <v>25</v>
      </c>
      <c r="N449" s="177">
        <f t="shared" si="344"/>
        <v>2093.5</v>
      </c>
      <c r="O449" s="213">
        <f t="shared" si="343"/>
        <v>32906.5</v>
      </c>
    </row>
    <row r="450" spans="1:16" s="7" customFormat="1" ht="36.75" customHeight="1" x14ac:dyDescent="0.2">
      <c r="A450" s="167">
        <v>359</v>
      </c>
      <c r="B450" s="108" t="s">
        <v>109</v>
      </c>
      <c r="C450" s="108" t="s">
        <v>310</v>
      </c>
      <c r="D450" s="125" t="s">
        <v>940</v>
      </c>
      <c r="E450" s="137" t="s">
        <v>305</v>
      </c>
      <c r="F450" s="137" t="s">
        <v>19</v>
      </c>
      <c r="G450" s="177">
        <v>71500</v>
      </c>
      <c r="H450" s="177">
        <v>0</v>
      </c>
      <c r="I450" s="177">
        <f t="shared" si="331"/>
        <v>71500</v>
      </c>
      <c r="J450" s="170">
        <f>IF(G450&gt;=Datos!$D$14,(Datos!$D$14*Datos!$C$14),IF(G450&lt;=Datos!$D$14,(G450*Datos!$C$14)))</f>
        <v>2052.0500000000002</v>
      </c>
      <c r="K450" s="176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5650.745666666664</v>
      </c>
      <c r="L450" s="170">
        <f>IF(G450&gt;=Datos!$D$15,(Datos!$D$15*Datos!$C$15),IF(G450&lt;=Datos!$D$15,(G450*Datos!$C$15)))</f>
        <v>2173.6</v>
      </c>
      <c r="M450" s="177">
        <v>25</v>
      </c>
      <c r="N450" s="177">
        <f t="shared" si="344"/>
        <v>9901.3956666666636</v>
      </c>
      <c r="O450" s="213">
        <f t="shared" si="343"/>
        <v>61598.604333333336</v>
      </c>
    </row>
    <row r="451" spans="1:16" s="7" customFormat="1" ht="36.75" customHeight="1" x14ac:dyDescent="0.2">
      <c r="A451" s="167">
        <v>360</v>
      </c>
      <c r="B451" s="108" t="s">
        <v>852</v>
      </c>
      <c r="C451" s="108" t="s">
        <v>310</v>
      </c>
      <c r="D451" s="125" t="s">
        <v>941</v>
      </c>
      <c r="E451" s="137" t="s">
        <v>305</v>
      </c>
      <c r="F451" s="137" t="s">
        <v>306</v>
      </c>
      <c r="G451" s="177">
        <v>66000</v>
      </c>
      <c r="H451" s="177">
        <v>0</v>
      </c>
      <c r="I451" s="177">
        <f t="shared" si="331"/>
        <v>66000</v>
      </c>
      <c r="J451" s="170">
        <f>IF(G451&gt;=Datos!$D$14,(Datos!$D$14*Datos!$C$14),IF(G451&lt;=Datos!$D$14,(G451*Datos!$C$14)))</f>
        <v>1894.2</v>
      </c>
      <c r="K451" s="176">
        <v>4272.66</v>
      </c>
      <c r="L451" s="170">
        <f>IF(G451&gt;=Datos!$D$15,(Datos!$D$15*Datos!$C$15),IF(G451&lt;=Datos!$D$15,(G451*Datos!$C$15)))</f>
        <v>2006.4</v>
      </c>
      <c r="M451" s="177">
        <v>1740.46</v>
      </c>
      <c r="N451" s="177">
        <f t="shared" ref="N451:N453" si="345">SUM(J451:M451)</f>
        <v>9913.7200000000012</v>
      </c>
      <c r="O451" s="213">
        <f t="shared" si="333"/>
        <v>56086.28</v>
      </c>
    </row>
    <row r="452" spans="1:16" s="7" customFormat="1" ht="36.75" customHeight="1" x14ac:dyDescent="0.2">
      <c r="A452" s="167">
        <v>361</v>
      </c>
      <c r="B452" s="108" t="s">
        <v>110</v>
      </c>
      <c r="C452" s="108" t="s">
        <v>310</v>
      </c>
      <c r="D452" s="125" t="s">
        <v>941</v>
      </c>
      <c r="E452" s="137" t="s">
        <v>305</v>
      </c>
      <c r="F452" s="137" t="s">
        <v>19</v>
      </c>
      <c r="G452" s="177">
        <v>66000</v>
      </c>
      <c r="H452" s="177">
        <v>0</v>
      </c>
      <c r="I452" s="177">
        <f t="shared" si="331"/>
        <v>66000</v>
      </c>
      <c r="J452" s="170">
        <f>IF(G452&gt;=Datos!$D$14,(Datos!$D$14*Datos!$C$14),IF(G452&lt;=Datos!$D$14,(G452*Datos!$C$14)))</f>
        <v>1894.2</v>
      </c>
      <c r="K452" s="176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4615.755666666666</v>
      </c>
      <c r="L452" s="170">
        <f>IF(G452&gt;=Datos!$D$15,(Datos!$D$15*Datos!$C$15),IF(G452&lt;=Datos!$D$15,(G452*Datos!$C$15)))</f>
        <v>2006.4</v>
      </c>
      <c r="M452" s="177">
        <v>25</v>
      </c>
      <c r="N452" s="177">
        <f t="shared" si="345"/>
        <v>8541.3556666666664</v>
      </c>
      <c r="O452" s="213">
        <f t="shared" si="333"/>
        <v>57458.64433333333</v>
      </c>
    </row>
    <row r="453" spans="1:16" s="7" customFormat="1" ht="36.75" customHeight="1" x14ac:dyDescent="0.2">
      <c r="A453" s="167">
        <v>362</v>
      </c>
      <c r="B453" s="108" t="s">
        <v>232</v>
      </c>
      <c r="C453" s="108" t="s">
        <v>310</v>
      </c>
      <c r="D453" s="125" t="s">
        <v>917</v>
      </c>
      <c r="E453" s="137" t="s">
        <v>305</v>
      </c>
      <c r="F453" s="137" t="s">
        <v>19</v>
      </c>
      <c r="G453" s="177">
        <v>71500</v>
      </c>
      <c r="H453" s="177">
        <v>0</v>
      </c>
      <c r="I453" s="177">
        <f t="shared" si="331"/>
        <v>71500</v>
      </c>
      <c r="J453" s="170">
        <f>IF(G453&gt;=Datos!$D$14,(Datos!$D$14*Datos!$C$14),IF(G453&lt;=Datos!$D$14,(G453*Datos!$C$14)))</f>
        <v>2052.0500000000002</v>
      </c>
      <c r="K453" s="176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5650.745666666664</v>
      </c>
      <c r="L453" s="170">
        <f>IF(G453&gt;=Datos!$D$15,(Datos!$D$15*Datos!$C$15),IF(G453&lt;=Datos!$D$15,(G453*Datos!$C$15)))</f>
        <v>2173.6</v>
      </c>
      <c r="M453" s="177">
        <v>25</v>
      </c>
      <c r="N453" s="177">
        <f t="shared" si="345"/>
        <v>9901.3956666666636</v>
      </c>
      <c r="O453" s="213">
        <f t="shared" si="333"/>
        <v>61598.604333333336</v>
      </c>
    </row>
    <row r="454" spans="1:16" s="86" customFormat="1" ht="36.75" customHeight="1" x14ac:dyDescent="0.2">
      <c r="A454" s="271" t="s">
        <v>490</v>
      </c>
      <c r="B454" s="274"/>
      <c r="C454" s="209">
        <v>51</v>
      </c>
      <c r="D454" s="209"/>
      <c r="E454" s="210"/>
      <c r="F454" s="211"/>
      <c r="G454" s="121">
        <f t="shared" ref="G454:O454" si="346">SUM(G403:G453)</f>
        <v>3131093.45</v>
      </c>
      <c r="H454" s="121">
        <f t="shared" si="346"/>
        <v>0</v>
      </c>
      <c r="I454" s="121">
        <f t="shared" si="346"/>
        <v>3131093.45</v>
      </c>
      <c r="J454" s="121">
        <f t="shared" si="346"/>
        <v>89862.38201500001</v>
      </c>
      <c r="K454" s="188">
        <f t="shared" si="346"/>
        <v>203552.30722266654</v>
      </c>
      <c r="L454" s="121">
        <f t="shared" si="346"/>
        <v>95185.240879999998</v>
      </c>
      <c r="M454" s="121">
        <f t="shared" si="346"/>
        <v>18214.14</v>
      </c>
      <c r="N454" s="121">
        <f t="shared" si="346"/>
        <v>406814.07011766674</v>
      </c>
      <c r="O454" s="121">
        <f t="shared" si="346"/>
        <v>2724279.3798823338</v>
      </c>
    </row>
    <row r="455" spans="1:16" ht="36.75" customHeight="1" x14ac:dyDescent="0.2">
      <c r="A455" s="275" t="s">
        <v>669</v>
      </c>
      <c r="B455" s="276"/>
      <c r="C455" s="276"/>
      <c r="D455" s="276"/>
      <c r="E455" s="276"/>
      <c r="F455" s="276"/>
      <c r="G455" s="276"/>
      <c r="H455" s="276"/>
      <c r="I455" s="276"/>
      <c r="J455" s="276"/>
      <c r="K455" s="276"/>
      <c r="L455" s="276"/>
      <c r="M455" s="276"/>
      <c r="N455" s="276"/>
      <c r="O455" s="277"/>
    </row>
    <row r="456" spans="1:16" s="7" customFormat="1" ht="36.75" customHeight="1" x14ac:dyDescent="0.2">
      <c r="A456" s="167">
        <v>363</v>
      </c>
      <c r="B456" s="108" t="s">
        <v>670</v>
      </c>
      <c r="C456" s="108" t="s">
        <v>361</v>
      </c>
      <c r="D456" s="125" t="s">
        <v>487</v>
      </c>
      <c r="E456" s="137" t="s">
        <v>305</v>
      </c>
      <c r="F456" s="137" t="s">
        <v>19</v>
      </c>
      <c r="G456" s="177">
        <v>35000</v>
      </c>
      <c r="H456" s="177">
        <v>0</v>
      </c>
      <c r="I456" s="177">
        <f t="shared" ref="I456:I478" si="347">SUM(G456:H456)</f>
        <v>35000</v>
      </c>
      <c r="J456" s="170">
        <f>IF(G456&gt;=Datos!$D$14,(Datos!$D$14*Datos!$C$14),IF(G456&lt;=Datos!$D$14,(G456*Datos!$C$14)))</f>
        <v>1004.5</v>
      </c>
      <c r="K456" s="176" t="str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0</v>
      </c>
      <c r="L456" s="170">
        <f>IF(G456&gt;=Datos!$D$15,(Datos!$D$15*Datos!$C$15),IF(G456&lt;=Datos!$D$15,(G456*Datos!$C$15)))</f>
        <v>1064</v>
      </c>
      <c r="M456" s="177">
        <v>25</v>
      </c>
      <c r="N456" s="177">
        <f t="shared" ref="N456:N463" si="348">SUM(J456:M456)</f>
        <v>2093.5</v>
      </c>
      <c r="O456" s="213">
        <f t="shared" ref="O456:O463" si="349">+G456-N456</f>
        <v>32906.5</v>
      </c>
    </row>
    <row r="457" spans="1:16" s="7" customFormat="1" ht="36.75" customHeight="1" x14ac:dyDescent="0.2">
      <c r="A457" s="167">
        <v>364</v>
      </c>
      <c r="B457" s="108" t="s">
        <v>855</v>
      </c>
      <c r="C457" s="108" t="s">
        <v>361</v>
      </c>
      <c r="D457" s="125" t="s">
        <v>917</v>
      </c>
      <c r="E457" s="137" t="s">
        <v>305</v>
      </c>
      <c r="F457" s="137" t="s">
        <v>19</v>
      </c>
      <c r="G457" s="177">
        <v>66000</v>
      </c>
      <c r="H457" s="177">
        <v>0</v>
      </c>
      <c r="I457" s="177">
        <f t="shared" si="347"/>
        <v>66000</v>
      </c>
      <c r="J457" s="170">
        <f>IF(G457&gt;=Datos!$D$14,(Datos!$D$14*Datos!$C$14),IF(G457&lt;=Datos!$D$14,(G457*Datos!$C$14)))</f>
        <v>1894.2</v>
      </c>
      <c r="K457" s="176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4615.755666666666</v>
      </c>
      <c r="L457" s="170">
        <f>IF(G457&gt;=Datos!$D$15,(Datos!$D$15*Datos!$C$15),IF(G457&lt;=Datos!$D$15,(G457*Datos!$C$15)))</f>
        <v>2006.4</v>
      </c>
      <c r="M457" s="177">
        <v>25</v>
      </c>
      <c r="N457" s="177">
        <f t="shared" ref="N457:N462" si="350">SUM(J457:M457)</f>
        <v>8541.3556666666664</v>
      </c>
      <c r="O457" s="213">
        <f t="shared" ref="O457:O462" si="351">+G457-N457</f>
        <v>57458.64433333333</v>
      </c>
    </row>
    <row r="458" spans="1:16" s="7" customFormat="1" ht="36.75" customHeight="1" x14ac:dyDescent="0.2">
      <c r="A458" s="167">
        <v>365</v>
      </c>
      <c r="B458" s="108" t="s">
        <v>856</v>
      </c>
      <c r="C458" s="108" t="s">
        <v>361</v>
      </c>
      <c r="D458" s="125" t="s">
        <v>313</v>
      </c>
      <c r="E458" s="137" t="s">
        <v>305</v>
      </c>
      <c r="F458" s="137" t="s">
        <v>19</v>
      </c>
      <c r="G458" s="177">
        <v>66000</v>
      </c>
      <c r="H458" s="177">
        <v>0</v>
      </c>
      <c r="I458" s="177">
        <f t="shared" si="347"/>
        <v>66000</v>
      </c>
      <c r="J458" s="170">
        <f>IF(G458&gt;=Datos!$D$14,(Datos!$D$14*Datos!$C$14),IF(G458&lt;=Datos!$D$14,(G458*Datos!$C$14)))</f>
        <v>1894.2</v>
      </c>
      <c r="K458" s="176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4615.755666666666</v>
      </c>
      <c r="L458" s="170">
        <f>IF(G458&gt;=Datos!$D$15,(Datos!$D$15*Datos!$C$15),IF(G458&lt;=Datos!$D$15,(G458*Datos!$C$15)))</f>
        <v>2006.4</v>
      </c>
      <c r="M458" s="177">
        <v>25</v>
      </c>
      <c r="N458" s="177">
        <f t="shared" si="350"/>
        <v>8541.3556666666664</v>
      </c>
      <c r="O458" s="213">
        <f t="shared" si="351"/>
        <v>57458.64433333333</v>
      </c>
    </row>
    <row r="459" spans="1:16" s="7" customFormat="1" ht="36.75" customHeight="1" x14ac:dyDescent="0.2">
      <c r="A459" s="167">
        <v>366</v>
      </c>
      <c r="B459" s="108" t="s">
        <v>857</v>
      </c>
      <c r="C459" s="108" t="s">
        <v>361</v>
      </c>
      <c r="D459" s="125" t="s">
        <v>487</v>
      </c>
      <c r="E459" s="137" t="s">
        <v>305</v>
      </c>
      <c r="F459" s="137" t="s">
        <v>19</v>
      </c>
      <c r="G459" s="177">
        <v>55000</v>
      </c>
      <c r="H459" s="177">
        <v>0</v>
      </c>
      <c r="I459" s="177">
        <f t="shared" si="347"/>
        <v>55000</v>
      </c>
      <c r="J459" s="170">
        <f>IF(G459&gt;=Datos!$D$14,(Datos!$D$14*Datos!$C$14),IF(G459&lt;=Datos!$D$14,(G459*Datos!$C$14)))</f>
        <v>1578.5</v>
      </c>
      <c r="K459" s="176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2559.6734999999994</v>
      </c>
      <c r="L459" s="170">
        <f>IF(G459&gt;=Datos!$D$15,(Datos!$D$15*Datos!$C$15),IF(G459&lt;=Datos!$D$15,(G459*Datos!$C$15)))</f>
        <v>1672</v>
      </c>
      <c r="M459" s="177">
        <v>25</v>
      </c>
      <c r="N459" s="177">
        <f t="shared" si="350"/>
        <v>5835.173499999999</v>
      </c>
      <c r="O459" s="213">
        <f t="shared" si="351"/>
        <v>49164.826500000003</v>
      </c>
    </row>
    <row r="460" spans="1:16" s="7" customFormat="1" ht="36.75" customHeight="1" x14ac:dyDescent="0.2">
      <c r="A460" s="167">
        <v>367</v>
      </c>
      <c r="B460" s="108" t="s">
        <v>858</v>
      </c>
      <c r="C460" s="108" t="s">
        <v>361</v>
      </c>
      <c r="D460" s="125" t="s">
        <v>940</v>
      </c>
      <c r="E460" s="137" t="s">
        <v>305</v>
      </c>
      <c r="F460" s="137" t="s">
        <v>19</v>
      </c>
      <c r="G460" s="177">
        <v>66000</v>
      </c>
      <c r="H460" s="177">
        <v>0</v>
      </c>
      <c r="I460" s="177">
        <f t="shared" si="347"/>
        <v>66000</v>
      </c>
      <c r="J460" s="170">
        <f>IF(G460&gt;=Datos!$D$14,(Datos!$D$14*Datos!$C$14),IF(G460&lt;=Datos!$D$14,(G460*Datos!$C$14)))</f>
        <v>1894.2</v>
      </c>
      <c r="K460" s="176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4615.755666666666</v>
      </c>
      <c r="L460" s="170">
        <f>IF(G460&gt;=Datos!$D$15,(Datos!$D$15*Datos!$C$15),IF(G460&lt;=Datos!$D$15,(G460*Datos!$C$15)))</f>
        <v>2006.4</v>
      </c>
      <c r="M460" s="177">
        <v>25</v>
      </c>
      <c r="N460" s="177">
        <f t="shared" si="350"/>
        <v>8541.3556666666664</v>
      </c>
      <c r="O460" s="213">
        <f t="shared" si="351"/>
        <v>57458.64433333333</v>
      </c>
    </row>
    <row r="461" spans="1:16" s="7" customFormat="1" ht="36.75" customHeight="1" x14ac:dyDescent="0.2">
      <c r="A461" s="167">
        <v>368</v>
      </c>
      <c r="B461" s="108" t="s">
        <v>859</v>
      </c>
      <c r="C461" s="108" t="s">
        <v>361</v>
      </c>
      <c r="D461" s="125" t="s">
        <v>487</v>
      </c>
      <c r="E461" s="137" t="s">
        <v>305</v>
      </c>
      <c r="F461" s="137" t="s">
        <v>19</v>
      </c>
      <c r="G461" s="177">
        <v>35000</v>
      </c>
      <c r="H461" s="177">
        <v>0</v>
      </c>
      <c r="I461" s="177">
        <f t="shared" si="347"/>
        <v>35000</v>
      </c>
      <c r="J461" s="170">
        <f>IF(G461&gt;=Datos!$D$14,(Datos!$D$14*Datos!$C$14),IF(G461&lt;=Datos!$D$14,(G461*Datos!$C$14)))</f>
        <v>1004.5</v>
      </c>
      <c r="K461" s="176" t="str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0</v>
      </c>
      <c r="L461" s="170">
        <f>IF(G461&gt;=Datos!$D$15,(Datos!$D$15*Datos!$C$15),IF(G461&lt;=Datos!$D$15,(G461*Datos!$C$15)))</f>
        <v>1064</v>
      </c>
      <c r="M461" s="177">
        <v>25</v>
      </c>
      <c r="N461" s="177">
        <f t="shared" si="350"/>
        <v>2093.5</v>
      </c>
      <c r="O461" s="213">
        <f t="shared" si="351"/>
        <v>32906.5</v>
      </c>
    </row>
    <row r="462" spans="1:16" s="7" customFormat="1" ht="36.75" customHeight="1" x14ac:dyDescent="0.2">
      <c r="A462" s="167">
        <v>369</v>
      </c>
      <c r="B462" s="108" t="s">
        <v>1048</v>
      </c>
      <c r="C462" s="108" t="s">
        <v>361</v>
      </c>
      <c r="D462" s="125" t="s">
        <v>854</v>
      </c>
      <c r="E462" s="137" t="s">
        <v>305</v>
      </c>
      <c r="F462" s="137" t="s">
        <v>306</v>
      </c>
      <c r="G462" s="177">
        <v>66000</v>
      </c>
      <c r="H462" s="177">
        <v>0</v>
      </c>
      <c r="I462" s="177">
        <f t="shared" si="347"/>
        <v>66000</v>
      </c>
      <c r="J462" s="170">
        <f>IF(G462&gt;=Datos!$D$14,(Datos!$D$14*Datos!$C$14),IF(G462&lt;=Datos!$D$14,(G462*Datos!$C$14)))</f>
        <v>1894.2</v>
      </c>
      <c r="K462" s="176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4615.755666666666</v>
      </c>
      <c r="L462" s="170">
        <f>IF(G462&gt;=Datos!$D$15,(Datos!$D$15*Datos!$C$15),IF(G462&lt;=Datos!$D$15,(G462*Datos!$C$15)))</f>
        <v>2006.4</v>
      </c>
      <c r="M462" s="177">
        <v>25</v>
      </c>
      <c r="N462" s="177">
        <f t="shared" si="350"/>
        <v>8541.3556666666664</v>
      </c>
      <c r="O462" s="213">
        <f t="shared" si="351"/>
        <v>57458.64433333333</v>
      </c>
    </row>
    <row r="463" spans="1:16" s="7" customFormat="1" ht="36.75" customHeight="1" x14ac:dyDescent="0.2">
      <c r="A463" s="167">
        <v>370</v>
      </c>
      <c r="B463" s="186" t="s">
        <v>365</v>
      </c>
      <c r="C463" s="108" t="s">
        <v>361</v>
      </c>
      <c r="D463" s="125" t="s">
        <v>487</v>
      </c>
      <c r="E463" s="137" t="s">
        <v>305</v>
      </c>
      <c r="F463" s="137" t="s">
        <v>19</v>
      </c>
      <c r="G463" s="131">
        <v>35000</v>
      </c>
      <c r="H463" s="177">
        <v>0</v>
      </c>
      <c r="I463" s="177">
        <f t="shared" si="347"/>
        <v>35000</v>
      </c>
      <c r="J463" s="170">
        <f>IF(G463&gt;=Datos!$D$14,(Datos!$D$14*Datos!$C$14),IF(G463&lt;=Datos!$D$14,(G463*Datos!$C$14)))</f>
        <v>1004.5</v>
      </c>
      <c r="K463" s="176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170">
        <f>IF(G463&gt;=Datos!$D$15,(Datos!$D$15*Datos!$C$15),IF(G463&lt;=Datos!$D$15,(G463*Datos!$C$15)))</f>
        <v>1064</v>
      </c>
      <c r="M463" s="177">
        <v>25</v>
      </c>
      <c r="N463" s="177">
        <f t="shared" si="348"/>
        <v>2093.5</v>
      </c>
      <c r="O463" s="213">
        <f t="shared" si="349"/>
        <v>32906.5</v>
      </c>
      <c r="P463" s="17"/>
    </row>
    <row r="464" spans="1:16" s="7" customFormat="1" ht="36.75" customHeight="1" x14ac:dyDescent="0.2">
      <c r="A464" s="167">
        <v>371</v>
      </c>
      <c r="B464" s="108" t="s">
        <v>64</v>
      </c>
      <c r="C464" s="108" t="s">
        <v>361</v>
      </c>
      <c r="D464" s="125" t="s">
        <v>664</v>
      </c>
      <c r="E464" s="137" t="s">
        <v>305</v>
      </c>
      <c r="F464" s="137" t="s">
        <v>19</v>
      </c>
      <c r="G464" s="177">
        <v>71500</v>
      </c>
      <c r="H464" s="177">
        <v>0</v>
      </c>
      <c r="I464" s="177">
        <f t="shared" si="347"/>
        <v>71500</v>
      </c>
      <c r="J464" s="170">
        <f>IF(G464&gt;=Datos!$D$14,(Datos!$D$14*Datos!$C$14),IF(G464&lt;=Datos!$D$14,(G464*Datos!$C$14)))</f>
        <v>2052.0500000000002</v>
      </c>
      <c r="K464" s="176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5650.745666666664</v>
      </c>
      <c r="L464" s="170">
        <f>IF(G464&gt;=Datos!$D$15,(Datos!$D$15*Datos!$C$15),IF(G464&lt;=Datos!$D$15,(G464*Datos!$C$15)))</f>
        <v>2173.6</v>
      </c>
      <c r="M464" s="177">
        <v>13050.23</v>
      </c>
      <c r="N464" s="177">
        <f t="shared" ref="N464:N477" si="352">SUM(J464:M464)</f>
        <v>22926.625666666663</v>
      </c>
      <c r="O464" s="213">
        <f t="shared" ref="O464:O477" si="353">+G464-N464</f>
        <v>48573.37433333334</v>
      </c>
    </row>
    <row r="465" spans="1:15" s="7" customFormat="1" ht="36.75" customHeight="1" x14ac:dyDescent="0.2">
      <c r="A465" s="167">
        <v>372</v>
      </c>
      <c r="B465" s="108" t="s">
        <v>48</v>
      </c>
      <c r="C465" s="108" t="s">
        <v>361</v>
      </c>
      <c r="D465" s="125" t="s">
        <v>663</v>
      </c>
      <c r="E465" s="137" t="s">
        <v>305</v>
      </c>
      <c r="F465" s="137" t="s">
        <v>19</v>
      </c>
      <c r="G465" s="177">
        <v>75075</v>
      </c>
      <c r="H465" s="177">
        <v>0</v>
      </c>
      <c r="I465" s="177">
        <f t="shared" si="347"/>
        <v>75075</v>
      </c>
      <c r="J465" s="170">
        <f>IF(G465&gt;=Datos!$D$14,(Datos!$D$14*Datos!$C$14),IF(G465&lt;=Datos!$D$14,(G465*Datos!$C$14)))</f>
        <v>2154.6525000000001</v>
      </c>
      <c r="K465" s="176">
        <v>5980.4</v>
      </c>
      <c r="L465" s="170">
        <f>IF(G465&gt;=Datos!$D$15,(Datos!$D$15*Datos!$C$15),IF(G465&lt;=Datos!$D$15,(G465*Datos!$C$15)))</f>
        <v>2282.2800000000002</v>
      </c>
      <c r="M465" s="177">
        <v>1740.46</v>
      </c>
      <c r="N465" s="177">
        <f t="shared" si="352"/>
        <v>12157.7925</v>
      </c>
      <c r="O465" s="213">
        <f t="shared" si="353"/>
        <v>62917.207500000004</v>
      </c>
    </row>
    <row r="466" spans="1:15" s="7" customFormat="1" ht="36.75" customHeight="1" x14ac:dyDescent="0.2">
      <c r="A466" s="167">
        <v>373</v>
      </c>
      <c r="B466" s="108" t="s">
        <v>942</v>
      </c>
      <c r="C466" s="108" t="s">
        <v>361</v>
      </c>
      <c r="D466" s="125" t="s">
        <v>313</v>
      </c>
      <c r="E466" s="137" t="s">
        <v>305</v>
      </c>
      <c r="F466" s="137" t="s">
        <v>19</v>
      </c>
      <c r="G466" s="177">
        <v>66000</v>
      </c>
      <c r="H466" s="177">
        <v>0</v>
      </c>
      <c r="I466" s="177">
        <f t="shared" si="347"/>
        <v>66000</v>
      </c>
      <c r="J466" s="170">
        <f>IF(G466&gt;=Datos!$D$14,(Datos!$D$14*Datos!$C$14),IF(G466&lt;=Datos!$D$14,(G466*Datos!$C$14)))</f>
        <v>1894.2</v>
      </c>
      <c r="K466" s="176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4615.755666666666</v>
      </c>
      <c r="L466" s="170">
        <f>IF(G466&gt;=Datos!$D$15,(Datos!$D$15*Datos!$C$15),IF(G466&lt;=Datos!$D$15,(G466*Datos!$C$15)))</f>
        <v>2006.4</v>
      </c>
      <c r="M466" s="177">
        <v>25</v>
      </c>
      <c r="N466" s="177">
        <f t="shared" si="352"/>
        <v>8541.3556666666664</v>
      </c>
      <c r="O466" s="213">
        <f t="shared" si="353"/>
        <v>57458.64433333333</v>
      </c>
    </row>
    <row r="467" spans="1:15" s="7" customFormat="1" ht="36.75" customHeight="1" x14ac:dyDescent="0.2">
      <c r="A467" s="167">
        <v>374</v>
      </c>
      <c r="B467" s="108" t="s">
        <v>484</v>
      </c>
      <c r="C467" s="108" t="s">
        <v>361</v>
      </c>
      <c r="D467" s="125" t="s">
        <v>487</v>
      </c>
      <c r="E467" s="137" t="s">
        <v>305</v>
      </c>
      <c r="F467" s="137" t="s">
        <v>19</v>
      </c>
      <c r="G467" s="177">
        <v>35000</v>
      </c>
      <c r="H467" s="177">
        <v>0</v>
      </c>
      <c r="I467" s="177">
        <f t="shared" si="347"/>
        <v>35000</v>
      </c>
      <c r="J467" s="170">
        <f>IF(G467&gt;=Datos!$D$14,(Datos!$D$14*Datos!$C$14),IF(G467&lt;=Datos!$D$14,(G467*Datos!$C$14)))</f>
        <v>1004.5</v>
      </c>
      <c r="K467" s="176" t="str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0</v>
      </c>
      <c r="L467" s="170">
        <f>IF(G467&gt;=Datos!$D$15,(Datos!$D$15*Datos!$C$15),IF(G467&lt;=Datos!$D$15,(G467*Datos!$C$15)))</f>
        <v>1064</v>
      </c>
      <c r="M467" s="177">
        <v>25</v>
      </c>
      <c r="N467" s="177">
        <f t="shared" si="352"/>
        <v>2093.5</v>
      </c>
      <c r="O467" s="213">
        <f t="shared" si="353"/>
        <v>32906.5</v>
      </c>
    </row>
    <row r="468" spans="1:15" s="7" customFormat="1" ht="36.75" customHeight="1" x14ac:dyDescent="0.2">
      <c r="A468" s="167">
        <v>375</v>
      </c>
      <c r="B468" s="108" t="s">
        <v>943</v>
      </c>
      <c r="C468" s="108" t="s">
        <v>361</v>
      </c>
      <c r="D468" s="108" t="s">
        <v>313</v>
      </c>
      <c r="E468" s="137" t="s">
        <v>305</v>
      </c>
      <c r="F468" s="137" t="s">
        <v>19</v>
      </c>
      <c r="G468" s="177">
        <v>66000</v>
      </c>
      <c r="H468" s="177">
        <v>0</v>
      </c>
      <c r="I468" s="177">
        <f t="shared" si="347"/>
        <v>66000</v>
      </c>
      <c r="J468" s="170">
        <f>IF(G468&gt;=Datos!$D$14,(Datos!$D$14*Datos!$C$14),IF(G468&lt;=Datos!$D$14,(G468*Datos!$C$14)))</f>
        <v>1894.2</v>
      </c>
      <c r="K468" s="176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4615.755666666666</v>
      </c>
      <c r="L468" s="170">
        <f>IF(G468&gt;=Datos!$D$15,(Datos!$D$15*Datos!$C$15),IF(G468&lt;=Datos!$D$15,(G468*Datos!$C$15)))</f>
        <v>2006.4</v>
      </c>
      <c r="M468" s="177">
        <v>25</v>
      </c>
      <c r="N468" s="177">
        <f t="shared" si="352"/>
        <v>8541.3556666666664</v>
      </c>
      <c r="O468" s="213">
        <f t="shared" si="353"/>
        <v>57458.64433333333</v>
      </c>
    </row>
    <row r="469" spans="1:15" s="7" customFormat="1" ht="36.75" customHeight="1" x14ac:dyDescent="0.2">
      <c r="A469" s="167">
        <v>376</v>
      </c>
      <c r="B469" s="108" t="s">
        <v>366</v>
      </c>
      <c r="C469" s="108" t="s">
        <v>361</v>
      </c>
      <c r="D469" s="108" t="s">
        <v>487</v>
      </c>
      <c r="E469" s="137" t="s">
        <v>305</v>
      </c>
      <c r="F469" s="137" t="s">
        <v>19</v>
      </c>
      <c r="G469" s="177">
        <v>35000</v>
      </c>
      <c r="H469" s="177">
        <v>0</v>
      </c>
      <c r="I469" s="177">
        <f t="shared" si="347"/>
        <v>35000</v>
      </c>
      <c r="J469" s="170">
        <f>IF(G469&gt;=Datos!$D$14,(Datos!$D$14*Datos!$C$14),IF(G469&lt;=Datos!$D$14,(G469*Datos!$C$14)))</f>
        <v>1004.5</v>
      </c>
      <c r="K469" s="176" t="str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0</v>
      </c>
      <c r="L469" s="170">
        <f>IF(G469&gt;=Datos!$D$15,(Datos!$D$15*Datos!$C$15),IF(G469&lt;=Datos!$D$15,(G469*Datos!$C$15)))</f>
        <v>1064</v>
      </c>
      <c r="M469" s="177">
        <v>25</v>
      </c>
      <c r="N469" s="177">
        <f t="shared" si="352"/>
        <v>2093.5</v>
      </c>
      <c r="O469" s="213">
        <f t="shared" si="353"/>
        <v>32906.5</v>
      </c>
    </row>
    <row r="470" spans="1:15" s="7" customFormat="1" ht="36.75" customHeight="1" x14ac:dyDescent="0.2">
      <c r="A470" s="167">
        <v>377</v>
      </c>
      <c r="B470" s="108" t="s">
        <v>133</v>
      </c>
      <c r="C470" s="108" t="s">
        <v>361</v>
      </c>
      <c r="D470" s="108" t="s">
        <v>313</v>
      </c>
      <c r="E470" s="137" t="s">
        <v>305</v>
      </c>
      <c r="F470" s="137" t="s">
        <v>19</v>
      </c>
      <c r="G470" s="177">
        <v>82769.83</v>
      </c>
      <c r="H470" s="177">
        <v>0</v>
      </c>
      <c r="I470" s="177">
        <f t="shared" si="347"/>
        <v>82769.83</v>
      </c>
      <c r="J470" s="170">
        <f>IF(G470&gt;=Datos!$D$14,(Datos!$D$14*Datos!$C$14),IF(G470&lt;=Datos!$D$14,(G470*Datos!$C$14)))</f>
        <v>2375.4941210000002</v>
      </c>
      <c r="K470" s="176">
        <v>7623.54</v>
      </c>
      <c r="L470" s="170">
        <f>IF(G470&gt;=Datos!$D$15,(Datos!$D$15*Datos!$C$15),IF(G470&lt;=Datos!$D$15,(G470*Datos!$C$15)))</f>
        <v>2516.2028319999999</v>
      </c>
      <c r="M470" s="177">
        <v>1740.46</v>
      </c>
      <c r="N470" s="177">
        <f t="shared" si="352"/>
        <v>14255.696952999999</v>
      </c>
      <c r="O470" s="213">
        <f t="shared" si="353"/>
        <v>68514.13304700001</v>
      </c>
    </row>
    <row r="471" spans="1:15" s="7" customFormat="1" ht="36.75" customHeight="1" x14ac:dyDescent="0.2">
      <c r="A471" s="167">
        <v>378</v>
      </c>
      <c r="B471" s="108" t="s">
        <v>367</v>
      </c>
      <c r="C471" s="108" t="s">
        <v>361</v>
      </c>
      <c r="D471" s="108" t="s">
        <v>917</v>
      </c>
      <c r="E471" s="137" t="s">
        <v>305</v>
      </c>
      <c r="F471" s="137" t="s">
        <v>19</v>
      </c>
      <c r="G471" s="177">
        <v>66000</v>
      </c>
      <c r="H471" s="177">
        <v>0</v>
      </c>
      <c r="I471" s="177">
        <f t="shared" si="347"/>
        <v>66000</v>
      </c>
      <c r="J471" s="170">
        <f>IF(G471&gt;=Datos!$D$14,(Datos!$D$14*Datos!$C$14),IF(G471&lt;=Datos!$D$14,(G471*Datos!$C$14)))</f>
        <v>1894.2</v>
      </c>
      <c r="K471" s="176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4615.755666666666</v>
      </c>
      <c r="L471" s="170">
        <f>IF(G471&gt;=Datos!$D$15,(Datos!$D$15*Datos!$C$15),IF(G471&lt;=Datos!$D$15,(G471*Datos!$C$15)))</f>
        <v>2006.4</v>
      </c>
      <c r="M471" s="177">
        <v>25</v>
      </c>
      <c r="N471" s="177">
        <f t="shared" si="352"/>
        <v>8541.3556666666664</v>
      </c>
      <c r="O471" s="213">
        <f t="shared" si="353"/>
        <v>57458.64433333333</v>
      </c>
    </row>
    <row r="472" spans="1:15" s="7" customFormat="1" ht="36.75" customHeight="1" x14ac:dyDescent="0.2">
      <c r="A472" s="167">
        <v>379</v>
      </c>
      <c r="B472" s="125" t="s">
        <v>368</v>
      </c>
      <c r="C472" s="108" t="s">
        <v>361</v>
      </c>
      <c r="D472" s="125" t="s">
        <v>940</v>
      </c>
      <c r="E472" s="137" t="s">
        <v>305</v>
      </c>
      <c r="F472" s="137" t="s">
        <v>19</v>
      </c>
      <c r="G472" s="177">
        <v>66000</v>
      </c>
      <c r="H472" s="177">
        <v>0</v>
      </c>
      <c r="I472" s="177">
        <f t="shared" si="347"/>
        <v>66000</v>
      </c>
      <c r="J472" s="170">
        <f>IF(G472&gt;=Datos!$D$14,(Datos!$D$14*Datos!$C$14),IF(G472&lt;=Datos!$D$14,(G472*Datos!$C$14)))</f>
        <v>1894.2</v>
      </c>
      <c r="K472" s="176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4615.755666666666</v>
      </c>
      <c r="L472" s="170">
        <f>IF(G472&gt;=Datos!$D$15,(Datos!$D$15*Datos!$C$15),IF(G472&lt;=Datos!$D$15,(G472*Datos!$C$15)))</f>
        <v>2006.4</v>
      </c>
      <c r="M472" s="177">
        <v>25</v>
      </c>
      <c r="N472" s="177">
        <f t="shared" si="352"/>
        <v>8541.3556666666664</v>
      </c>
      <c r="O472" s="213">
        <f t="shared" si="353"/>
        <v>57458.64433333333</v>
      </c>
    </row>
    <row r="473" spans="1:15" s="7" customFormat="1" ht="36.75" customHeight="1" x14ac:dyDescent="0.2">
      <c r="A473" s="167">
        <v>380</v>
      </c>
      <c r="B473" s="125" t="s">
        <v>371</v>
      </c>
      <c r="C473" s="108" t="s">
        <v>361</v>
      </c>
      <c r="D473" s="125" t="s">
        <v>663</v>
      </c>
      <c r="E473" s="137" t="s">
        <v>305</v>
      </c>
      <c r="F473" s="137" t="s">
        <v>306</v>
      </c>
      <c r="G473" s="177">
        <v>66000</v>
      </c>
      <c r="H473" s="177">
        <v>0</v>
      </c>
      <c r="I473" s="177">
        <f t="shared" si="347"/>
        <v>66000</v>
      </c>
      <c r="J473" s="170">
        <f>IF(G473&gt;=Datos!$D$14,(Datos!$D$14*Datos!$C$14),IF(G473&lt;=Datos!$D$14,(G473*Datos!$C$14)))</f>
        <v>1894.2</v>
      </c>
      <c r="K473" s="176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4615.755666666666</v>
      </c>
      <c r="L473" s="170">
        <f>IF(G473&gt;=Datos!$D$15,(Datos!$D$15*Datos!$C$15),IF(G473&lt;=Datos!$D$15,(G473*Datos!$C$15)))</f>
        <v>2006.4</v>
      </c>
      <c r="M473" s="177">
        <v>25</v>
      </c>
      <c r="N473" s="177">
        <f t="shared" si="352"/>
        <v>8541.3556666666664</v>
      </c>
      <c r="O473" s="213">
        <f t="shared" si="353"/>
        <v>57458.64433333333</v>
      </c>
    </row>
    <row r="474" spans="1:15" s="7" customFormat="1" ht="36.75" customHeight="1" x14ac:dyDescent="0.2">
      <c r="A474" s="167">
        <v>381</v>
      </c>
      <c r="B474" s="108" t="s">
        <v>369</v>
      </c>
      <c r="C474" s="108" t="s">
        <v>361</v>
      </c>
      <c r="D474" s="125" t="s">
        <v>917</v>
      </c>
      <c r="E474" s="137" t="s">
        <v>305</v>
      </c>
      <c r="F474" s="137" t="s">
        <v>19</v>
      </c>
      <c r="G474" s="177">
        <v>66000</v>
      </c>
      <c r="H474" s="177">
        <v>0</v>
      </c>
      <c r="I474" s="177">
        <f t="shared" si="347"/>
        <v>66000</v>
      </c>
      <c r="J474" s="170">
        <f>IF(G474&gt;=Datos!$D$14,(Datos!$D$14*Datos!$C$14),IF(G474&lt;=Datos!$D$14,(G474*Datos!$C$14)))</f>
        <v>1894.2</v>
      </c>
      <c r="K474" s="176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4615.755666666666</v>
      </c>
      <c r="L474" s="170">
        <f>IF(G474&gt;=Datos!$D$15,(Datos!$D$15*Datos!$C$15),IF(G474&lt;=Datos!$D$15,(G474*Datos!$C$15)))</f>
        <v>2006.4</v>
      </c>
      <c r="M474" s="177">
        <v>25</v>
      </c>
      <c r="N474" s="177">
        <f t="shared" si="352"/>
        <v>8541.3556666666664</v>
      </c>
      <c r="O474" s="213">
        <f t="shared" si="353"/>
        <v>57458.64433333333</v>
      </c>
    </row>
    <row r="475" spans="1:15" s="7" customFormat="1" ht="36.75" customHeight="1" x14ac:dyDescent="0.2">
      <c r="A475" s="167">
        <v>382</v>
      </c>
      <c r="B475" s="108" t="s">
        <v>476</v>
      </c>
      <c r="C475" s="108" t="s">
        <v>361</v>
      </c>
      <c r="D475" s="108" t="s">
        <v>940</v>
      </c>
      <c r="E475" s="137" t="s">
        <v>305</v>
      </c>
      <c r="F475" s="137" t="s">
        <v>19</v>
      </c>
      <c r="G475" s="177">
        <v>66000</v>
      </c>
      <c r="H475" s="177">
        <v>0</v>
      </c>
      <c r="I475" s="177">
        <f t="shared" si="347"/>
        <v>66000</v>
      </c>
      <c r="J475" s="170">
        <f>IF(G475&gt;=Datos!$D$14,(Datos!$D$14*Datos!$C$14),IF(G475&lt;=Datos!$D$14,(G475*Datos!$C$14)))</f>
        <v>1894.2</v>
      </c>
      <c r="K475" s="176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4615.755666666666</v>
      </c>
      <c r="L475" s="170">
        <f>IF(G475&gt;=Datos!$D$15,(Datos!$D$15*Datos!$C$15),IF(G475&lt;=Datos!$D$15,(G475*Datos!$C$15)))</f>
        <v>2006.4</v>
      </c>
      <c r="M475" s="177">
        <v>25</v>
      </c>
      <c r="N475" s="177">
        <f t="shared" si="352"/>
        <v>8541.3556666666664</v>
      </c>
      <c r="O475" s="213">
        <f t="shared" si="353"/>
        <v>57458.64433333333</v>
      </c>
    </row>
    <row r="476" spans="1:15" s="7" customFormat="1" ht="36.75" customHeight="1" x14ac:dyDescent="0.2">
      <c r="A476" s="167">
        <v>383</v>
      </c>
      <c r="B476" s="108" t="s">
        <v>686</v>
      </c>
      <c r="C476" s="108" t="s">
        <v>361</v>
      </c>
      <c r="D476" s="125" t="s">
        <v>487</v>
      </c>
      <c r="E476" s="137" t="s">
        <v>305</v>
      </c>
      <c r="F476" s="137" t="s">
        <v>19</v>
      </c>
      <c r="G476" s="177">
        <v>35000</v>
      </c>
      <c r="H476" s="177">
        <v>0</v>
      </c>
      <c r="I476" s="177">
        <f t="shared" si="347"/>
        <v>35000</v>
      </c>
      <c r="J476" s="170">
        <f>IF(G476&gt;=Datos!$D$14,(Datos!$D$14*Datos!$C$14),IF(G476&lt;=Datos!$D$14,(G476*Datos!$C$14)))</f>
        <v>1004.5</v>
      </c>
      <c r="K476" s="176" t="str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0</v>
      </c>
      <c r="L476" s="170">
        <f>IF(G476&gt;=Datos!$D$15,(Datos!$D$15*Datos!$C$15),IF(G476&lt;=Datos!$D$15,(G476*Datos!$C$15)))</f>
        <v>1064</v>
      </c>
      <c r="M476" s="177">
        <v>25</v>
      </c>
      <c r="N476" s="177">
        <f t="shared" si="352"/>
        <v>2093.5</v>
      </c>
      <c r="O476" s="213">
        <f t="shared" si="353"/>
        <v>32906.5</v>
      </c>
    </row>
    <row r="477" spans="1:15" s="7" customFormat="1" ht="36.75" customHeight="1" x14ac:dyDescent="0.2">
      <c r="A477" s="167">
        <v>384</v>
      </c>
      <c r="B477" s="159" t="s">
        <v>71</v>
      </c>
      <c r="C477" s="108" t="s">
        <v>361</v>
      </c>
      <c r="D477" s="130" t="s">
        <v>917</v>
      </c>
      <c r="E477" s="137" t="s">
        <v>305</v>
      </c>
      <c r="F477" s="137" t="s">
        <v>19</v>
      </c>
      <c r="G477" s="177">
        <v>66000</v>
      </c>
      <c r="H477" s="177">
        <v>0</v>
      </c>
      <c r="I477" s="177">
        <f t="shared" si="347"/>
        <v>66000</v>
      </c>
      <c r="J477" s="170">
        <f>IF(G477&gt;=Datos!$D$14,(Datos!$D$14*Datos!$C$14),IF(G477&lt;=Datos!$D$14,(G477*Datos!$C$14)))</f>
        <v>1894.2</v>
      </c>
      <c r="K477" s="176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4615.755666666666</v>
      </c>
      <c r="L477" s="170">
        <f>IF(G477&gt;=Datos!$D$15,(Datos!$D$15*Datos!$C$15),IF(G477&lt;=Datos!$D$15,(G477*Datos!$C$15)))</f>
        <v>2006.4</v>
      </c>
      <c r="M477" s="177">
        <v>25</v>
      </c>
      <c r="N477" s="177">
        <f t="shared" si="352"/>
        <v>8541.3556666666664</v>
      </c>
      <c r="O477" s="213">
        <f t="shared" si="353"/>
        <v>57458.64433333333</v>
      </c>
    </row>
    <row r="478" spans="1:15" s="7" customFormat="1" ht="36.75" customHeight="1" x14ac:dyDescent="0.2">
      <c r="A478" s="167">
        <v>385</v>
      </c>
      <c r="B478" s="159" t="s">
        <v>121</v>
      </c>
      <c r="C478" s="108" t="s">
        <v>361</v>
      </c>
      <c r="D478" s="130" t="s">
        <v>940</v>
      </c>
      <c r="E478" s="137" t="s">
        <v>305</v>
      </c>
      <c r="F478" s="137" t="s">
        <v>19</v>
      </c>
      <c r="G478" s="177">
        <v>66000</v>
      </c>
      <c r="H478" s="177">
        <v>0</v>
      </c>
      <c r="I478" s="177">
        <f t="shared" si="347"/>
        <v>66000</v>
      </c>
      <c r="J478" s="170">
        <f>IF(G478&gt;=Datos!$D$14,(Datos!$D$14*Datos!$C$14),IF(G478&lt;=Datos!$D$14,(G478*Datos!$C$14)))</f>
        <v>1894.2</v>
      </c>
      <c r="K478" s="176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4615.755666666666</v>
      </c>
      <c r="L478" s="170">
        <f>IF(G478&gt;=Datos!$D$15,(Datos!$D$15*Datos!$C$15),IF(G478&lt;=Datos!$D$15,(G478*Datos!$C$15)))</f>
        <v>2006.4</v>
      </c>
      <c r="M478" s="177">
        <v>25</v>
      </c>
      <c r="N478" s="177">
        <f t="shared" ref="N478" si="354">SUM(J478:M478)</f>
        <v>8541.3556666666664</v>
      </c>
      <c r="O478" s="213">
        <f t="shared" ref="O478" si="355">+G478-N478</f>
        <v>57458.64433333333</v>
      </c>
    </row>
    <row r="479" spans="1:15" s="86" customFormat="1" ht="36.75" customHeight="1" x14ac:dyDescent="0.2">
      <c r="A479" s="271" t="s">
        <v>490</v>
      </c>
      <c r="B479" s="274"/>
      <c r="C479" s="209">
        <v>23</v>
      </c>
      <c r="D479" s="209"/>
      <c r="E479" s="210"/>
      <c r="F479" s="211"/>
      <c r="G479" s="188">
        <f t="shared" ref="G479:O479" si="356">SUM(G456:G478)</f>
        <v>1352344.83</v>
      </c>
      <c r="H479" s="188">
        <f t="shared" si="356"/>
        <v>0</v>
      </c>
      <c r="I479" s="188">
        <f t="shared" si="356"/>
        <v>1352344.83</v>
      </c>
      <c r="J479" s="188">
        <f t="shared" si="356"/>
        <v>38812.296621000001</v>
      </c>
      <c r="K479" s="188">
        <f t="shared" si="356"/>
        <v>81819.182833333311</v>
      </c>
      <c r="L479" s="188">
        <f t="shared" si="356"/>
        <v>41111.282832000012</v>
      </c>
      <c r="M479" s="188">
        <f t="shared" si="356"/>
        <v>17031.149999999998</v>
      </c>
      <c r="N479" s="188">
        <f t="shared" si="356"/>
        <v>178773.91228633336</v>
      </c>
      <c r="O479" s="188">
        <f t="shared" si="356"/>
        <v>1173570.9177136668</v>
      </c>
    </row>
    <row r="480" spans="1:15" s="7" customFormat="1" ht="36.75" customHeight="1" x14ac:dyDescent="0.2">
      <c r="A480" s="271" t="s">
        <v>495</v>
      </c>
      <c r="B480" s="272"/>
      <c r="C480" s="272"/>
      <c r="D480" s="272"/>
      <c r="E480" s="272"/>
      <c r="F480" s="272"/>
      <c r="G480" s="272"/>
      <c r="H480" s="272"/>
      <c r="I480" s="272"/>
      <c r="J480" s="272"/>
      <c r="K480" s="272"/>
      <c r="L480" s="272"/>
      <c r="M480" s="272"/>
      <c r="N480" s="272"/>
      <c r="O480" s="273"/>
    </row>
    <row r="481" spans="1:15" s="7" customFormat="1" ht="36.75" customHeight="1" x14ac:dyDescent="0.2">
      <c r="A481" s="167">
        <v>386</v>
      </c>
      <c r="B481" s="108" t="s">
        <v>226</v>
      </c>
      <c r="C481" s="108" t="s">
        <v>446</v>
      </c>
      <c r="D481" s="125" t="s">
        <v>437</v>
      </c>
      <c r="E481" s="137" t="s">
        <v>305</v>
      </c>
      <c r="F481" s="137" t="s">
        <v>19</v>
      </c>
      <c r="G481" s="177">
        <v>145000</v>
      </c>
      <c r="H481" s="177">
        <v>0</v>
      </c>
      <c r="I481" s="177">
        <f>SUM(G481:H481)</f>
        <v>145000</v>
      </c>
      <c r="J481" s="170">
        <f>IF(G481&gt;=Datos!$D$14,(Datos!$D$14*Datos!$C$14),IF(G481&lt;=Datos!$D$14,(G481*Datos!$C$14)))</f>
        <v>4161.5</v>
      </c>
      <c r="K481" s="176">
        <v>22261.63</v>
      </c>
      <c r="L481" s="170">
        <f>IF(G481&gt;=Datos!$D$15,(Datos!$D$15*Datos!$C$15),IF(G481&lt;=Datos!$D$15,(G481*Datos!$C$15)))</f>
        <v>4408</v>
      </c>
      <c r="M481" s="177">
        <v>1740.46</v>
      </c>
      <c r="N481" s="177">
        <f>SUM(J481:M481)</f>
        <v>32571.59</v>
      </c>
      <c r="O481" s="213">
        <f>+G481-N481</f>
        <v>112428.41</v>
      </c>
    </row>
    <row r="482" spans="1:15" s="86" customFormat="1" ht="36.75" customHeight="1" x14ac:dyDescent="0.2">
      <c r="A482" s="271" t="s">
        <v>490</v>
      </c>
      <c r="B482" s="272"/>
      <c r="C482" s="117">
        <v>1</v>
      </c>
      <c r="D482" s="117"/>
      <c r="E482" s="212"/>
      <c r="F482" s="134"/>
      <c r="G482" s="121">
        <f t="shared" ref="G482:O482" si="357">SUM(G481:G481)</f>
        <v>145000</v>
      </c>
      <c r="H482" s="122">
        <f t="shared" si="357"/>
        <v>0</v>
      </c>
      <c r="I482" s="122">
        <f t="shared" si="357"/>
        <v>145000</v>
      </c>
      <c r="J482" s="122">
        <f t="shared" si="357"/>
        <v>4161.5</v>
      </c>
      <c r="K482" s="241">
        <f t="shared" si="357"/>
        <v>22261.63</v>
      </c>
      <c r="L482" s="122">
        <f t="shared" si="357"/>
        <v>4408</v>
      </c>
      <c r="M482" s="122">
        <f t="shared" si="357"/>
        <v>1740.46</v>
      </c>
      <c r="N482" s="123">
        <f t="shared" si="357"/>
        <v>32571.59</v>
      </c>
      <c r="O482" s="124">
        <f t="shared" si="357"/>
        <v>112428.41</v>
      </c>
    </row>
    <row r="483" spans="1:15" s="7" customFormat="1" ht="36.75" customHeight="1" x14ac:dyDescent="0.2">
      <c r="A483" s="271" t="s">
        <v>1050</v>
      </c>
      <c r="B483" s="272"/>
      <c r="C483" s="272"/>
      <c r="D483" s="272"/>
      <c r="E483" s="272"/>
      <c r="F483" s="272"/>
      <c r="G483" s="272"/>
      <c r="H483" s="272"/>
      <c r="I483" s="272"/>
      <c r="J483" s="272"/>
      <c r="K483" s="272"/>
      <c r="L483" s="272"/>
      <c r="M483" s="272"/>
      <c r="N483" s="272"/>
      <c r="O483" s="273"/>
    </row>
    <row r="484" spans="1:15" s="7" customFormat="1" ht="36.75" customHeight="1" x14ac:dyDescent="0.2">
      <c r="A484" s="167">
        <v>387</v>
      </c>
      <c r="B484" s="108" t="s">
        <v>1049</v>
      </c>
      <c r="C484" s="108" t="s">
        <v>311</v>
      </c>
      <c r="D484" s="125" t="s">
        <v>487</v>
      </c>
      <c r="E484" s="137" t="s">
        <v>305</v>
      </c>
      <c r="F484" s="137" t="s">
        <v>19</v>
      </c>
      <c r="G484" s="177">
        <v>35000</v>
      </c>
      <c r="H484" s="177">
        <v>0</v>
      </c>
      <c r="I484" s="177">
        <f>SUM(G484:H484)</f>
        <v>35000</v>
      </c>
      <c r="J484" s="170">
        <f>IF(G484&gt;=Datos!$D$14,(Datos!$D$14*Datos!$C$14),IF(G484&lt;=Datos!$D$14,(G484*Datos!$C$14)))</f>
        <v>1004.5</v>
      </c>
      <c r="K484" s="176" t="str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0</v>
      </c>
      <c r="L484" s="170">
        <f>IF(G484&gt;=Datos!$D$15,(Datos!$D$15*Datos!$C$15),IF(G484&lt;=Datos!$D$15,(G484*Datos!$C$15)))</f>
        <v>1064</v>
      </c>
      <c r="M484" s="177">
        <v>25</v>
      </c>
      <c r="N484" s="177">
        <f>SUM(J484:M484)</f>
        <v>2093.5</v>
      </c>
      <c r="O484" s="213">
        <f>+G484-N484</f>
        <v>32906.5</v>
      </c>
    </row>
    <row r="485" spans="1:15" s="86" customFormat="1" ht="36.75" customHeight="1" x14ac:dyDescent="0.2">
      <c r="A485" s="271" t="s">
        <v>490</v>
      </c>
      <c r="B485" s="272"/>
      <c r="C485" s="117">
        <v>1</v>
      </c>
      <c r="D485" s="117"/>
      <c r="E485" s="212"/>
      <c r="F485" s="134"/>
      <c r="G485" s="121">
        <f t="shared" ref="G485:O485" si="358">SUM(G484:G484)</f>
        <v>35000</v>
      </c>
      <c r="H485" s="122">
        <f t="shared" si="358"/>
        <v>0</v>
      </c>
      <c r="I485" s="122">
        <f t="shared" si="358"/>
        <v>35000</v>
      </c>
      <c r="J485" s="122">
        <f t="shared" si="358"/>
        <v>1004.5</v>
      </c>
      <c r="K485" s="241">
        <f t="shared" si="358"/>
        <v>0</v>
      </c>
      <c r="L485" s="122">
        <f t="shared" si="358"/>
        <v>1064</v>
      </c>
      <c r="M485" s="122">
        <f t="shared" si="358"/>
        <v>25</v>
      </c>
      <c r="N485" s="123">
        <f t="shared" si="358"/>
        <v>2093.5</v>
      </c>
      <c r="O485" s="124">
        <f t="shared" si="358"/>
        <v>32906.5</v>
      </c>
    </row>
    <row r="486" spans="1:15" s="7" customFormat="1" ht="36.75" customHeight="1" x14ac:dyDescent="0.2">
      <c r="A486" s="271" t="s">
        <v>519</v>
      </c>
      <c r="B486" s="272"/>
      <c r="C486" s="272"/>
      <c r="D486" s="272"/>
      <c r="E486" s="272"/>
      <c r="F486" s="272"/>
      <c r="G486" s="272"/>
      <c r="H486" s="272"/>
      <c r="I486" s="272"/>
      <c r="J486" s="272"/>
      <c r="K486" s="272"/>
      <c r="L486" s="272"/>
      <c r="M486" s="272"/>
      <c r="N486" s="272"/>
      <c r="O486" s="273"/>
    </row>
    <row r="487" spans="1:15" s="7" customFormat="1" ht="36.75" customHeight="1" x14ac:dyDescent="0.2">
      <c r="A487" s="167">
        <v>388</v>
      </c>
      <c r="B487" s="108" t="s">
        <v>671</v>
      </c>
      <c r="C487" s="108" t="s">
        <v>309</v>
      </c>
      <c r="D487" s="125" t="s">
        <v>336</v>
      </c>
      <c r="E487" s="137" t="s">
        <v>305</v>
      </c>
      <c r="F487" s="137" t="s">
        <v>19</v>
      </c>
      <c r="G487" s="177">
        <v>66000</v>
      </c>
      <c r="H487" s="177">
        <v>0</v>
      </c>
      <c r="I487" s="177">
        <f t="shared" ref="I487:I534" si="359">SUM(G487:H487)</f>
        <v>66000</v>
      </c>
      <c r="J487" s="170">
        <f>IF(G487&gt;=Datos!$D$14,(Datos!$D$14*Datos!$C$14),IF(G487&lt;=Datos!$D$14,(G487*Datos!$C$14)))</f>
        <v>1894.2</v>
      </c>
      <c r="K487" s="176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4615.755666666666</v>
      </c>
      <c r="L487" s="170">
        <f>IF(G487&gt;=Datos!$D$15,(Datos!$D$15*Datos!$C$15),IF(G487&lt;=Datos!$D$15,(G487*Datos!$C$15)))</f>
        <v>2006.4</v>
      </c>
      <c r="M487" s="177">
        <v>25</v>
      </c>
      <c r="N487" s="177">
        <f t="shared" ref="N487:N517" si="360">SUM(J487:M487)</f>
        <v>8541.3556666666664</v>
      </c>
      <c r="O487" s="213">
        <f t="shared" ref="O487:O517" si="361">+G487-N487</f>
        <v>57458.64433333333</v>
      </c>
    </row>
    <row r="488" spans="1:15" s="7" customFormat="1" ht="36.75" customHeight="1" x14ac:dyDescent="0.2">
      <c r="A488" s="167">
        <v>389</v>
      </c>
      <c r="B488" s="108" t="s">
        <v>672</v>
      </c>
      <c r="C488" s="108" t="s">
        <v>309</v>
      </c>
      <c r="D488" s="125" t="s">
        <v>663</v>
      </c>
      <c r="E488" s="137" t="s">
        <v>305</v>
      </c>
      <c r="F488" s="137" t="s">
        <v>19</v>
      </c>
      <c r="G488" s="177">
        <v>66000</v>
      </c>
      <c r="H488" s="177">
        <v>0</v>
      </c>
      <c r="I488" s="177">
        <f t="shared" si="359"/>
        <v>66000</v>
      </c>
      <c r="J488" s="170">
        <f>IF(G488&gt;=Datos!$D$14,(Datos!$D$14*Datos!$C$14),IF(G488&lt;=Datos!$D$14,(G488*Datos!$C$14)))</f>
        <v>1894.2</v>
      </c>
      <c r="K488" s="176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4615.755666666666</v>
      </c>
      <c r="L488" s="170">
        <f>IF(G488&gt;=Datos!$D$15,(Datos!$D$15*Datos!$C$15),IF(G488&lt;=Datos!$D$15,(G488*Datos!$C$15)))</f>
        <v>2006.4</v>
      </c>
      <c r="M488" s="177">
        <v>25</v>
      </c>
      <c r="N488" s="177">
        <f t="shared" si="360"/>
        <v>8541.3556666666664</v>
      </c>
      <c r="O488" s="213">
        <f t="shared" si="361"/>
        <v>57458.64433333333</v>
      </c>
    </row>
    <row r="489" spans="1:15" s="7" customFormat="1" ht="36.75" customHeight="1" x14ac:dyDescent="0.2">
      <c r="A489" s="167">
        <v>390</v>
      </c>
      <c r="B489" s="108" t="s">
        <v>673</v>
      </c>
      <c r="C489" s="108" t="s">
        <v>309</v>
      </c>
      <c r="D489" s="125" t="s">
        <v>487</v>
      </c>
      <c r="E489" s="137" t="s">
        <v>305</v>
      </c>
      <c r="F489" s="137" t="s">
        <v>19</v>
      </c>
      <c r="G489" s="177">
        <v>35000</v>
      </c>
      <c r="H489" s="177">
        <v>0</v>
      </c>
      <c r="I489" s="177">
        <f t="shared" si="359"/>
        <v>35000</v>
      </c>
      <c r="J489" s="170">
        <f>IF(G489&gt;=Datos!$D$14,(Datos!$D$14*Datos!$C$14),IF(G489&lt;=Datos!$D$14,(G489*Datos!$C$14)))</f>
        <v>1004.5</v>
      </c>
      <c r="K489" s="176" t="str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0</v>
      </c>
      <c r="L489" s="170">
        <f>IF(G489&gt;=Datos!$D$15,(Datos!$D$15*Datos!$C$15),IF(G489&lt;=Datos!$D$15,(G489*Datos!$C$15)))</f>
        <v>1064</v>
      </c>
      <c r="M489" s="177">
        <v>25</v>
      </c>
      <c r="N489" s="177">
        <f t="shared" si="360"/>
        <v>2093.5</v>
      </c>
      <c r="O489" s="213">
        <f t="shared" si="361"/>
        <v>32906.5</v>
      </c>
    </row>
    <row r="490" spans="1:15" s="7" customFormat="1" ht="36.75" customHeight="1" x14ac:dyDescent="0.2">
      <c r="A490" s="167">
        <v>391</v>
      </c>
      <c r="B490" s="108" t="s">
        <v>860</v>
      </c>
      <c r="C490" s="108" t="s">
        <v>715</v>
      </c>
      <c r="D490" s="125" t="s">
        <v>487</v>
      </c>
      <c r="E490" s="137" t="s">
        <v>305</v>
      </c>
      <c r="F490" s="137" t="s">
        <v>19</v>
      </c>
      <c r="G490" s="177">
        <v>35000</v>
      </c>
      <c r="H490" s="177">
        <v>0</v>
      </c>
      <c r="I490" s="177">
        <f t="shared" si="359"/>
        <v>35000</v>
      </c>
      <c r="J490" s="170">
        <f>IF(G490&gt;=Datos!$D$14,(Datos!$D$14*Datos!$C$14),IF(G490&lt;=Datos!$D$14,(G490*Datos!$C$14)))</f>
        <v>1004.5</v>
      </c>
      <c r="K490" s="176" t="str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0</v>
      </c>
      <c r="L490" s="170">
        <f>IF(G490&gt;=Datos!$D$15,(Datos!$D$15*Datos!$C$15),IF(G490&lt;=Datos!$D$15,(G490*Datos!$C$15)))</f>
        <v>1064</v>
      </c>
      <c r="M490" s="177">
        <v>25</v>
      </c>
      <c r="N490" s="177">
        <f t="shared" ref="N490" si="362">SUM(J490:M490)</f>
        <v>2093.5</v>
      </c>
      <c r="O490" s="213">
        <f t="shared" ref="O490" si="363">+G490-N490</f>
        <v>32906.5</v>
      </c>
    </row>
    <row r="491" spans="1:15" s="7" customFormat="1" ht="36.75" customHeight="1" x14ac:dyDescent="0.2">
      <c r="A491" s="167">
        <v>392</v>
      </c>
      <c r="B491" s="108" t="s">
        <v>738</v>
      </c>
      <c r="C491" s="108" t="s">
        <v>309</v>
      </c>
      <c r="D491" s="125" t="s">
        <v>676</v>
      </c>
      <c r="E491" s="137" t="s">
        <v>305</v>
      </c>
      <c r="F491" s="137" t="s">
        <v>19</v>
      </c>
      <c r="G491" s="177">
        <v>80000</v>
      </c>
      <c r="H491" s="177">
        <v>0</v>
      </c>
      <c r="I491" s="177">
        <f t="shared" si="359"/>
        <v>80000</v>
      </c>
      <c r="J491" s="170">
        <f>IF(G491&gt;=Datos!$D$14,(Datos!$D$14*Datos!$C$14),IF(G491&lt;=Datos!$D$14,(G491*Datos!$C$14)))</f>
        <v>2296</v>
      </c>
      <c r="K491" s="176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7400.8606666666674</v>
      </c>
      <c r="L491" s="170">
        <f>IF(G491&gt;=Datos!$D$15,(Datos!$D$15*Datos!$C$15),IF(G491&lt;=Datos!$D$15,(G491*Datos!$C$15)))</f>
        <v>2432</v>
      </c>
      <c r="M491" s="177">
        <v>25</v>
      </c>
      <c r="N491" s="177">
        <f t="shared" ref="N491:N505" si="364">SUM(J491:M491)</f>
        <v>12153.860666666667</v>
      </c>
      <c r="O491" s="213">
        <f t="shared" ref="O491:O505" si="365">+G491-N491</f>
        <v>67846.139333333325</v>
      </c>
    </row>
    <row r="492" spans="1:15" s="7" customFormat="1" ht="36.75" customHeight="1" x14ac:dyDescent="0.2">
      <c r="A492" s="167">
        <v>393</v>
      </c>
      <c r="B492" s="108" t="s">
        <v>758</v>
      </c>
      <c r="C492" s="108" t="s">
        <v>309</v>
      </c>
      <c r="D492" s="125" t="s">
        <v>487</v>
      </c>
      <c r="E492" s="137" t="s">
        <v>305</v>
      </c>
      <c r="F492" s="137" t="s">
        <v>19</v>
      </c>
      <c r="G492" s="177">
        <v>35000</v>
      </c>
      <c r="H492" s="177">
        <v>0</v>
      </c>
      <c r="I492" s="177">
        <f t="shared" si="359"/>
        <v>35000</v>
      </c>
      <c r="J492" s="170">
        <f>IF(G492&gt;=Datos!$D$14,(Datos!$D$14*Datos!$C$14),IF(G492&lt;=Datos!$D$14,(G492*Datos!$C$14)))</f>
        <v>1004.5</v>
      </c>
      <c r="K492" s="176" t="str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0</v>
      </c>
      <c r="L492" s="170">
        <f>IF(G492&gt;=Datos!$D$15,(Datos!$D$15*Datos!$C$15),IF(G492&lt;=Datos!$D$15,(G492*Datos!$C$15)))</f>
        <v>1064</v>
      </c>
      <c r="M492" s="177">
        <v>25</v>
      </c>
      <c r="N492" s="177">
        <f t="shared" ref="N492:N498" si="366">SUM(J492:M492)</f>
        <v>2093.5</v>
      </c>
      <c r="O492" s="213">
        <f t="shared" ref="O492:O498" si="367">+G492-N492</f>
        <v>32906.5</v>
      </c>
    </row>
    <row r="493" spans="1:15" s="7" customFormat="1" ht="36.75" customHeight="1" x14ac:dyDescent="0.2">
      <c r="A493" s="167">
        <v>394</v>
      </c>
      <c r="B493" s="108" t="s">
        <v>1051</v>
      </c>
      <c r="C493" s="108" t="s">
        <v>309</v>
      </c>
      <c r="D493" s="125" t="s">
        <v>777</v>
      </c>
      <c r="E493" s="137" t="s">
        <v>305</v>
      </c>
      <c r="F493" s="137" t="s">
        <v>19</v>
      </c>
      <c r="G493" s="177">
        <v>60000</v>
      </c>
      <c r="H493" s="177">
        <v>0</v>
      </c>
      <c r="I493" s="177">
        <f t="shared" ref="I493:I494" si="368">SUM(G493:H493)</f>
        <v>60000</v>
      </c>
      <c r="J493" s="170">
        <f>IF(G493&gt;=Datos!$D$14,(Datos!$D$14*Datos!$C$14),IF(G493&lt;=Datos!$D$14,(G493*Datos!$C$14)))</f>
        <v>1722</v>
      </c>
      <c r="K493" s="176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3486.6756666666661</v>
      </c>
      <c r="L493" s="170">
        <f>IF(G493&gt;=Datos!$D$15,(Datos!$D$15*Datos!$C$15),IF(G493&lt;=Datos!$D$15,(G493*Datos!$C$15)))</f>
        <v>1824</v>
      </c>
      <c r="M493" s="177">
        <v>25</v>
      </c>
      <c r="N493" s="177">
        <f t="shared" ref="N493:N494" si="369">SUM(J493:M493)</f>
        <v>7057.6756666666661</v>
      </c>
      <c r="O493" s="213">
        <f t="shared" ref="O493:O494" si="370">+G493-N493</f>
        <v>52942.324333333338</v>
      </c>
    </row>
    <row r="494" spans="1:15" s="7" customFormat="1" ht="36.75" customHeight="1" x14ac:dyDescent="0.2">
      <c r="A494" s="167">
        <v>395</v>
      </c>
      <c r="B494" s="108" t="s">
        <v>1052</v>
      </c>
      <c r="C494" s="108" t="s">
        <v>309</v>
      </c>
      <c r="D494" s="125" t="s">
        <v>487</v>
      </c>
      <c r="E494" s="137" t="s">
        <v>305</v>
      </c>
      <c r="F494" s="137" t="s">
        <v>19</v>
      </c>
      <c r="G494" s="177">
        <v>35000</v>
      </c>
      <c r="H494" s="177">
        <v>0</v>
      </c>
      <c r="I494" s="177">
        <f t="shared" si="368"/>
        <v>35000</v>
      </c>
      <c r="J494" s="170">
        <f>IF(G494&gt;=Datos!$D$14,(Datos!$D$14*Datos!$C$14),IF(G494&lt;=Datos!$D$14,(G494*Datos!$C$14)))</f>
        <v>1004.5</v>
      </c>
      <c r="K494" s="176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170">
        <f>IF(G494&gt;=Datos!$D$15,(Datos!$D$15*Datos!$C$15),IF(G494&lt;=Datos!$D$15,(G494*Datos!$C$15)))</f>
        <v>1064</v>
      </c>
      <c r="M494" s="177">
        <v>25</v>
      </c>
      <c r="N494" s="177">
        <f t="shared" si="369"/>
        <v>2093.5</v>
      </c>
      <c r="O494" s="213">
        <f t="shared" si="370"/>
        <v>32906.5</v>
      </c>
    </row>
    <row r="495" spans="1:15" s="7" customFormat="1" ht="36.75" customHeight="1" x14ac:dyDescent="0.2">
      <c r="A495" s="167">
        <v>396</v>
      </c>
      <c r="B495" s="108" t="s">
        <v>951</v>
      </c>
      <c r="C495" s="108" t="s">
        <v>309</v>
      </c>
      <c r="D495" s="125" t="s">
        <v>1059</v>
      </c>
      <c r="E495" s="137" t="s">
        <v>305</v>
      </c>
      <c r="F495" s="137" t="s">
        <v>306</v>
      </c>
      <c r="G495" s="177">
        <v>60000</v>
      </c>
      <c r="H495" s="177">
        <v>0</v>
      </c>
      <c r="I495" s="177">
        <f t="shared" ref="I495" si="371">SUM(G495:H495)</f>
        <v>60000</v>
      </c>
      <c r="J495" s="170">
        <f>IF(G495&gt;=Datos!$D$14,(Datos!$D$14*Datos!$C$14),IF(G495&lt;=Datos!$D$14,(G495*Datos!$C$14)))</f>
        <v>1722</v>
      </c>
      <c r="K495" s="176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170">
        <f>IF(G495&gt;=Datos!$D$15,(Datos!$D$15*Datos!$C$15),IF(G495&lt;=Datos!$D$15,(G495*Datos!$C$15)))</f>
        <v>1824</v>
      </c>
      <c r="M495" s="177">
        <v>25</v>
      </c>
      <c r="N495" s="177">
        <f t="shared" ref="N495" si="372">SUM(J495:M495)</f>
        <v>7057.6756666666661</v>
      </c>
      <c r="O495" s="213">
        <f t="shared" ref="O495" si="373">+G495-N495</f>
        <v>52942.324333333338</v>
      </c>
    </row>
    <row r="496" spans="1:15" s="7" customFormat="1" ht="36.75" customHeight="1" x14ac:dyDescent="0.2">
      <c r="A496" s="167">
        <v>397</v>
      </c>
      <c r="B496" s="108" t="s">
        <v>298</v>
      </c>
      <c r="C496" s="108" t="s">
        <v>309</v>
      </c>
      <c r="D496" s="125" t="s">
        <v>1059</v>
      </c>
      <c r="E496" s="137" t="s">
        <v>305</v>
      </c>
      <c r="F496" s="137" t="s">
        <v>19</v>
      </c>
      <c r="G496" s="177">
        <v>66000</v>
      </c>
      <c r="H496" s="177">
        <v>0</v>
      </c>
      <c r="I496" s="177">
        <f t="shared" si="359"/>
        <v>66000</v>
      </c>
      <c r="J496" s="170">
        <f>IF(G496&gt;=Datos!$D$14,(Datos!$D$14*Datos!$C$14),IF(G496&lt;=Datos!$D$14,(G496*Datos!$C$14)))</f>
        <v>1894.2</v>
      </c>
      <c r="K496" s="176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4615.755666666666</v>
      </c>
      <c r="L496" s="170">
        <f>IF(G496&gt;=Datos!$D$15,(Datos!$D$15*Datos!$C$15),IF(G496&lt;=Datos!$D$15,(G496*Datos!$C$15)))</f>
        <v>2006.4</v>
      </c>
      <c r="M496" s="177">
        <v>25</v>
      </c>
      <c r="N496" s="177">
        <f t="shared" si="366"/>
        <v>8541.3556666666664</v>
      </c>
      <c r="O496" s="213">
        <f t="shared" si="367"/>
        <v>57458.64433333333</v>
      </c>
    </row>
    <row r="497" spans="1:15" s="7" customFormat="1" ht="36.75" customHeight="1" x14ac:dyDescent="0.2">
      <c r="A497" s="167">
        <v>398</v>
      </c>
      <c r="B497" s="108" t="s">
        <v>207</v>
      </c>
      <c r="C497" s="108" t="s">
        <v>309</v>
      </c>
      <c r="D497" s="125" t="s">
        <v>663</v>
      </c>
      <c r="E497" s="137" t="s">
        <v>305</v>
      </c>
      <c r="F497" s="137" t="s">
        <v>19</v>
      </c>
      <c r="G497" s="177">
        <v>71500</v>
      </c>
      <c r="H497" s="177">
        <v>0</v>
      </c>
      <c r="I497" s="177">
        <f t="shared" si="359"/>
        <v>71500</v>
      </c>
      <c r="J497" s="170">
        <f>IF(G497&gt;=Datos!$D$14,(Datos!$D$14*Datos!$C$14),IF(G497&lt;=Datos!$D$14,(G497*Datos!$C$14)))</f>
        <v>2052.0500000000002</v>
      </c>
      <c r="K497" s="176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5650.745666666664</v>
      </c>
      <c r="L497" s="170">
        <f>IF(G497&gt;=Datos!$D$15,(Datos!$D$15*Datos!$C$15),IF(G497&lt;=Datos!$D$15,(G497*Datos!$C$15)))</f>
        <v>2173.6</v>
      </c>
      <c r="M497" s="177">
        <v>25</v>
      </c>
      <c r="N497" s="177">
        <f t="shared" si="366"/>
        <v>9901.3956666666636</v>
      </c>
      <c r="O497" s="213">
        <f t="shared" si="367"/>
        <v>61598.604333333336</v>
      </c>
    </row>
    <row r="498" spans="1:15" s="7" customFormat="1" ht="36.75" customHeight="1" x14ac:dyDescent="0.2">
      <c r="A498" s="167">
        <v>399</v>
      </c>
      <c r="B498" s="108" t="s">
        <v>34</v>
      </c>
      <c r="C498" s="108" t="s">
        <v>309</v>
      </c>
      <c r="D498" s="125" t="s">
        <v>679</v>
      </c>
      <c r="E498" s="137" t="s">
        <v>305</v>
      </c>
      <c r="F498" s="137" t="s">
        <v>19</v>
      </c>
      <c r="G498" s="177">
        <v>78828.75</v>
      </c>
      <c r="H498" s="177">
        <v>0</v>
      </c>
      <c r="I498" s="177">
        <f t="shared" si="359"/>
        <v>78828.75</v>
      </c>
      <c r="J498" s="170">
        <f>IF(G498&gt;=Datos!$D$14,(Datos!$D$14*Datos!$C$14),IF(G498&lt;=Datos!$D$14,(G498*Datos!$C$14)))</f>
        <v>2262.3851249999998</v>
      </c>
      <c r="K498" s="176">
        <v>6696.5</v>
      </c>
      <c r="L498" s="170">
        <f>IF(G498&gt;=Datos!$D$15,(Datos!$D$15*Datos!$C$15),IF(G498&lt;=Datos!$D$15,(G498*Datos!$C$15)))</f>
        <v>2396.3939999999998</v>
      </c>
      <c r="M498" s="177">
        <v>1740.46</v>
      </c>
      <c r="N498" s="177">
        <f t="shared" si="366"/>
        <v>13095.739125</v>
      </c>
      <c r="O498" s="213">
        <f t="shared" si="367"/>
        <v>65733.010875000007</v>
      </c>
    </row>
    <row r="499" spans="1:15" s="7" customFormat="1" ht="36.75" customHeight="1" x14ac:dyDescent="0.2">
      <c r="A499" s="167">
        <v>400</v>
      </c>
      <c r="B499" s="108" t="s">
        <v>944</v>
      </c>
      <c r="C499" s="108" t="s">
        <v>309</v>
      </c>
      <c r="D499" s="125" t="s">
        <v>976</v>
      </c>
      <c r="E499" s="137" t="s">
        <v>305</v>
      </c>
      <c r="F499" s="137" t="s">
        <v>19</v>
      </c>
      <c r="G499" s="177">
        <v>66000</v>
      </c>
      <c r="H499" s="177">
        <v>0</v>
      </c>
      <c r="I499" s="177">
        <f t="shared" si="359"/>
        <v>66000</v>
      </c>
      <c r="J499" s="170">
        <f>IF(G499&gt;=Datos!$D$14,(Datos!$D$14*Datos!$C$14),IF(G499&lt;=Datos!$D$14,(G499*Datos!$C$14)))</f>
        <v>1894.2</v>
      </c>
      <c r="K499" s="176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4615.755666666666</v>
      </c>
      <c r="L499" s="170">
        <f>IF(G499&gt;=Datos!$D$15,(Datos!$D$15*Datos!$C$15),IF(G499&lt;=Datos!$D$15,(G499*Datos!$C$15)))</f>
        <v>2006.4</v>
      </c>
      <c r="M499" s="177">
        <v>25</v>
      </c>
      <c r="N499" s="177">
        <f t="shared" si="364"/>
        <v>8541.3556666666664</v>
      </c>
      <c r="O499" s="213">
        <f t="shared" si="365"/>
        <v>57458.64433333333</v>
      </c>
    </row>
    <row r="500" spans="1:15" s="7" customFormat="1" ht="36.75" customHeight="1" x14ac:dyDescent="0.2">
      <c r="A500" s="167">
        <v>401</v>
      </c>
      <c r="B500" s="108" t="s">
        <v>608</v>
      </c>
      <c r="C500" s="108" t="s">
        <v>309</v>
      </c>
      <c r="D500" s="125" t="s">
        <v>854</v>
      </c>
      <c r="E500" s="137" t="s">
        <v>305</v>
      </c>
      <c r="F500" s="137" t="s">
        <v>19</v>
      </c>
      <c r="G500" s="177">
        <v>66000</v>
      </c>
      <c r="H500" s="177">
        <v>0</v>
      </c>
      <c r="I500" s="177">
        <f t="shared" si="359"/>
        <v>66000</v>
      </c>
      <c r="J500" s="170">
        <f>IF(G500&gt;=Datos!$D$14,(Datos!$D$14*Datos!$C$14),IF(G500&lt;=Datos!$D$14,(G500*Datos!$C$14)))</f>
        <v>1894.2</v>
      </c>
      <c r="K500" s="176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4615.755666666666</v>
      </c>
      <c r="L500" s="170">
        <f>IF(G500&gt;=Datos!$D$15,(Datos!$D$15*Datos!$C$15),IF(G500&lt;=Datos!$D$15,(G500*Datos!$C$15)))</f>
        <v>2006.4</v>
      </c>
      <c r="M500" s="177">
        <v>25</v>
      </c>
      <c r="N500" s="177">
        <f t="shared" ref="N500:N503" si="374">SUM(J500:M500)</f>
        <v>8541.3556666666664</v>
      </c>
      <c r="O500" s="213">
        <f t="shared" ref="O500:O503" si="375">+G500-N500</f>
        <v>57458.64433333333</v>
      </c>
    </row>
    <row r="501" spans="1:15" s="7" customFormat="1" ht="36.75" customHeight="1" x14ac:dyDescent="0.2">
      <c r="A501" s="167">
        <v>402</v>
      </c>
      <c r="B501" s="186" t="s">
        <v>674</v>
      </c>
      <c r="C501" s="108" t="s">
        <v>309</v>
      </c>
      <c r="D501" s="125" t="s">
        <v>487</v>
      </c>
      <c r="E501" s="137" t="s">
        <v>305</v>
      </c>
      <c r="F501" s="137" t="s">
        <v>19</v>
      </c>
      <c r="G501" s="131">
        <v>35000</v>
      </c>
      <c r="H501" s="177">
        <v>0</v>
      </c>
      <c r="I501" s="177">
        <f t="shared" si="359"/>
        <v>35000</v>
      </c>
      <c r="J501" s="170">
        <f>IF(G501&gt;=Datos!$D$14,(Datos!$D$14*Datos!$C$14),IF(G501&lt;=Datos!$D$14,(G501*Datos!$C$14)))</f>
        <v>1004.5</v>
      </c>
      <c r="K501" s="176" t="str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0</v>
      </c>
      <c r="L501" s="170">
        <f>IF(G501&gt;=Datos!$D$15,(Datos!$D$15*Datos!$C$15),IF(G501&lt;=Datos!$D$15,(G501*Datos!$C$15)))</f>
        <v>1064</v>
      </c>
      <c r="M501" s="177">
        <v>25</v>
      </c>
      <c r="N501" s="177">
        <f t="shared" si="374"/>
        <v>2093.5</v>
      </c>
      <c r="O501" s="213">
        <f t="shared" si="375"/>
        <v>32906.5</v>
      </c>
    </row>
    <row r="502" spans="1:15" s="7" customFormat="1" ht="36.75" customHeight="1" x14ac:dyDescent="0.2">
      <c r="A502" s="167">
        <v>403</v>
      </c>
      <c r="B502" s="108" t="s">
        <v>90</v>
      </c>
      <c r="C502" s="108" t="s">
        <v>309</v>
      </c>
      <c r="D502" s="125" t="s">
        <v>854</v>
      </c>
      <c r="E502" s="137" t="s">
        <v>305</v>
      </c>
      <c r="F502" s="137" t="s">
        <v>19</v>
      </c>
      <c r="G502" s="177">
        <v>71500</v>
      </c>
      <c r="H502" s="177">
        <v>0</v>
      </c>
      <c r="I502" s="177">
        <f t="shared" si="359"/>
        <v>71500</v>
      </c>
      <c r="J502" s="170">
        <f>IF(G502&gt;=Datos!$D$14,(Datos!$D$14*Datos!$C$14),IF(G502&lt;=Datos!$D$14,(G502*Datos!$C$14)))</f>
        <v>2052.0500000000002</v>
      </c>
      <c r="K502" s="176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5650.745666666664</v>
      </c>
      <c r="L502" s="170">
        <f>IF(G502&gt;=Datos!$D$15,(Datos!$D$15*Datos!$C$15),IF(G502&lt;=Datos!$D$15,(G502*Datos!$C$15)))</f>
        <v>2173.6</v>
      </c>
      <c r="M502" s="177">
        <v>25</v>
      </c>
      <c r="N502" s="177">
        <f t="shared" si="374"/>
        <v>9901.3956666666636</v>
      </c>
      <c r="O502" s="213">
        <f t="shared" si="375"/>
        <v>61598.604333333336</v>
      </c>
    </row>
    <row r="503" spans="1:15" s="7" customFormat="1" ht="36.75" customHeight="1" x14ac:dyDescent="0.2">
      <c r="A503" s="167">
        <v>404</v>
      </c>
      <c r="B503" s="108" t="s">
        <v>208</v>
      </c>
      <c r="C503" s="108" t="s">
        <v>309</v>
      </c>
      <c r="D503" s="125" t="s">
        <v>917</v>
      </c>
      <c r="E503" s="137" t="s">
        <v>305</v>
      </c>
      <c r="F503" s="137" t="s">
        <v>19</v>
      </c>
      <c r="G503" s="177">
        <v>75075</v>
      </c>
      <c r="H503" s="177">
        <v>0</v>
      </c>
      <c r="I503" s="177">
        <f t="shared" si="359"/>
        <v>75075</v>
      </c>
      <c r="J503" s="170">
        <f>IF(G503&gt;=Datos!$D$14,(Datos!$D$14*Datos!$C$14),IF(G503&lt;=Datos!$D$14,(G503*Datos!$C$14)))</f>
        <v>2154.6525000000001</v>
      </c>
      <c r="K503" s="176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6323.4891666666672</v>
      </c>
      <c r="L503" s="170">
        <f>IF(G503&gt;=Datos!$D$15,(Datos!$D$15*Datos!$C$15),IF(G503&lt;=Datos!$D$15,(G503*Datos!$C$15)))</f>
        <v>2282.2800000000002</v>
      </c>
      <c r="M503" s="177">
        <v>25</v>
      </c>
      <c r="N503" s="177">
        <f t="shared" si="374"/>
        <v>10785.421666666667</v>
      </c>
      <c r="O503" s="213">
        <f t="shared" si="375"/>
        <v>64289.578333333331</v>
      </c>
    </row>
    <row r="504" spans="1:15" s="7" customFormat="1" ht="36.75" customHeight="1" x14ac:dyDescent="0.2">
      <c r="A504" s="167">
        <v>405</v>
      </c>
      <c r="B504" s="108" t="s">
        <v>70</v>
      </c>
      <c r="C504" s="108" t="s">
        <v>309</v>
      </c>
      <c r="D504" s="125" t="s">
        <v>487</v>
      </c>
      <c r="E504" s="137" t="s">
        <v>305</v>
      </c>
      <c r="F504" s="137" t="s">
        <v>306</v>
      </c>
      <c r="G504" s="177">
        <v>35000</v>
      </c>
      <c r="H504" s="177">
        <v>0</v>
      </c>
      <c r="I504" s="177">
        <f t="shared" si="359"/>
        <v>35000</v>
      </c>
      <c r="J504" s="170">
        <f>IF(G504&gt;=Datos!$D$14,(Datos!$D$14*Datos!$C$14),IF(G504&lt;=Datos!$D$14,(G504*Datos!$C$14)))</f>
        <v>1004.5</v>
      </c>
      <c r="K504" s="176" t="str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0</v>
      </c>
      <c r="L504" s="170">
        <f>IF(G504&gt;=Datos!$D$15,(Datos!$D$15*Datos!$C$15),IF(G504&lt;=Datos!$D$15,(G504*Datos!$C$15)))</f>
        <v>1064</v>
      </c>
      <c r="M504" s="177">
        <v>25</v>
      </c>
      <c r="N504" s="177">
        <f t="shared" si="364"/>
        <v>2093.5</v>
      </c>
      <c r="O504" s="213">
        <f t="shared" si="365"/>
        <v>32906.5</v>
      </c>
    </row>
    <row r="505" spans="1:15" s="7" customFormat="1" ht="36.75" customHeight="1" x14ac:dyDescent="0.2">
      <c r="A505" s="167">
        <v>406</v>
      </c>
      <c r="B505" s="108" t="s">
        <v>324</v>
      </c>
      <c r="C505" s="108" t="s">
        <v>309</v>
      </c>
      <c r="D505" s="125" t="s">
        <v>917</v>
      </c>
      <c r="E505" s="137" t="s">
        <v>305</v>
      </c>
      <c r="F505" s="137" t="s">
        <v>19</v>
      </c>
      <c r="G505" s="177">
        <v>66000</v>
      </c>
      <c r="H505" s="177">
        <v>0</v>
      </c>
      <c r="I505" s="177">
        <f t="shared" si="359"/>
        <v>66000</v>
      </c>
      <c r="J505" s="170">
        <f>IF(G505&gt;=Datos!$D$14,(Datos!$D$14*Datos!$C$14),IF(G505&lt;=Datos!$D$14,(G505*Datos!$C$14)))</f>
        <v>1894.2</v>
      </c>
      <c r="K505" s="176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4615.755666666666</v>
      </c>
      <c r="L505" s="170">
        <f>IF(G505&gt;=Datos!$D$15,(Datos!$D$15*Datos!$C$15),IF(G505&lt;=Datos!$D$15,(G505*Datos!$C$15)))</f>
        <v>2006.4</v>
      </c>
      <c r="M505" s="177">
        <v>25</v>
      </c>
      <c r="N505" s="177">
        <f t="shared" si="364"/>
        <v>8541.3556666666664</v>
      </c>
      <c r="O505" s="213">
        <f t="shared" si="365"/>
        <v>57458.64433333333</v>
      </c>
    </row>
    <row r="506" spans="1:15" s="7" customFormat="1" ht="36.75" customHeight="1" x14ac:dyDescent="0.2">
      <c r="A506" s="167">
        <v>407</v>
      </c>
      <c r="B506" s="108" t="s">
        <v>146</v>
      </c>
      <c r="C506" s="108" t="s">
        <v>309</v>
      </c>
      <c r="D506" s="125" t="s">
        <v>676</v>
      </c>
      <c r="E506" s="137" t="s">
        <v>305</v>
      </c>
      <c r="F506" s="137" t="s">
        <v>306</v>
      </c>
      <c r="G506" s="177">
        <v>80000</v>
      </c>
      <c r="H506" s="177">
        <v>0</v>
      </c>
      <c r="I506" s="177">
        <f t="shared" si="359"/>
        <v>80000</v>
      </c>
      <c r="J506" s="170">
        <f>IF(G506&gt;=Datos!$D$14,(Datos!$D$14*Datos!$C$14),IF(G506&lt;=Datos!$D$14,(G506*Datos!$C$14)))</f>
        <v>2296</v>
      </c>
      <c r="K506" s="176">
        <f>IF((G506-J506-L506)&lt;=Datos!$G$7,"0",IF((G506-J506-L506)&lt;=Datos!$G$8,((G506-J506-L506)-Datos!$F$8)*Datos!$I$6,IF((G506-J506-L506)&lt;=Datos!$G$9,Datos!$I$8+((G506-J506-L506)-Datos!$F$9)*Datos!$J$6,IF((G506-J506-L506)&gt;=Datos!$F$10,(Datos!$I$8+Datos!$J$8)+((G506-J506-L506)-Datos!$F$10)*Datos!$K$6))))</f>
        <v>7400.8606666666674</v>
      </c>
      <c r="L506" s="170">
        <f>IF(G506&gt;=Datos!$D$15,(Datos!$D$15*Datos!$C$15),IF(G506&lt;=Datos!$D$15,(G506*Datos!$C$15)))</f>
        <v>2432</v>
      </c>
      <c r="M506" s="177">
        <v>25</v>
      </c>
      <c r="N506" s="177">
        <f t="shared" ref="N506:N516" si="376">SUM(J506:M506)</f>
        <v>12153.860666666667</v>
      </c>
      <c r="O506" s="213">
        <f t="shared" ref="O506:O516" si="377">+G506-N506</f>
        <v>67846.139333333325</v>
      </c>
    </row>
    <row r="507" spans="1:15" s="7" customFormat="1" ht="36.75" customHeight="1" x14ac:dyDescent="0.2">
      <c r="A507" s="167">
        <v>408</v>
      </c>
      <c r="B507" s="186" t="s">
        <v>201</v>
      </c>
      <c r="C507" s="108" t="s">
        <v>309</v>
      </c>
      <c r="D507" s="125" t="s">
        <v>664</v>
      </c>
      <c r="E507" s="137" t="s">
        <v>305</v>
      </c>
      <c r="F507" s="137" t="s">
        <v>19</v>
      </c>
      <c r="G507" s="177">
        <v>71500</v>
      </c>
      <c r="H507" s="177">
        <v>0</v>
      </c>
      <c r="I507" s="177">
        <f t="shared" si="359"/>
        <v>71500</v>
      </c>
      <c r="J507" s="170">
        <f>IF(G507&gt;=Datos!$D$14,(Datos!$D$14*Datos!$C$14),IF(G507&lt;=Datos!$D$14,(G507*Datos!$C$14)))</f>
        <v>2052.0500000000002</v>
      </c>
      <c r="K507" s="176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5650.745666666664</v>
      </c>
      <c r="L507" s="170">
        <f>IF(G507&gt;=Datos!$D$15,(Datos!$D$15*Datos!$C$15),IF(G507&lt;=Datos!$D$15,(G507*Datos!$C$15)))</f>
        <v>2173.6</v>
      </c>
      <c r="M507" s="177">
        <v>25</v>
      </c>
      <c r="N507" s="177">
        <f t="shared" si="376"/>
        <v>9901.3956666666636</v>
      </c>
      <c r="O507" s="213">
        <f t="shared" si="377"/>
        <v>61598.604333333336</v>
      </c>
    </row>
    <row r="508" spans="1:15" s="7" customFormat="1" ht="36.75" customHeight="1" x14ac:dyDescent="0.2">
      <c r="A508" s="167">
        <v>409</v>
      </c>
      <c r="B508" s="186" t="s">
        <v>124</v>
      </c>
      <c r="C508" s="108" t="s">
        <v>309</v>
      </c>
      <c r="D508" s="125" t="s">
        <v>244</v>
      </c>
      <c r="E508" s="137" t="s">
        <v>305</v>
      </c>
      <c r="F508" s="137" t="s">
        <v>306</v>
      </c>
      <c r="G508" s="177">
        <v>66000</v>
      </c>
      <c r="H508" s="177">
        <v>0</v>
      </c>
      <c r="I508" s="177">
        <f t="shared" si="359"/>
        <v>66000</v>
      </c>
      <c r="J508" s="170">
        <f>IF(G508&gt;=Datos!$D$14,(Datos!$D$14*Datos!$C$14),IF(G508&lt;=Datos!$D$14,(G508*Datos!$C$14)))</f>
        <v>1894.2</v>
      </c>
      <c r="K508" s="176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4615.755666666666</v>
      </c>
      <c r="L508" s="170">
        <f>IF(G508&gt;=Datos!$D$15,(Datos!$D$15*Datos!$C$15),IF(G508&lt;=Datos!$D$15,(G508*Datos!$C$15)))</f>
        <v>2006.4</v>
      </c>
      <c r="M508" s="177">
        <v>25</v>
      </c>
      <c r="N508" s="177">
        <f t="shared" si="376"/>
        <v>8541.3556666666664</v>
      </c>
      <c r="O508" s="213">
        <f t="shared" si="377"/>
        <v>57458.64433333333</v>
      </c>
    </row>
    <row r="509" spans="1:15" s="7" customFormat="1" ht="36.75" customHeight="1" x14ac:dyDescent="0.2">
      <c r="A509" s="167">
        <v>410</v>
      </c>
      <c r="B509" s="108" t="s">
        <v>945</v>
      </c>
      <c r="C509" s="108" t="s">
        <v>309</v>
      </c>
      <c r="D509" s="125" t="s">
        <v>676</v>
      </c>
      <c r="E509" s="137" t="s">
        <v>305</v>
      </c>
      <c r="F509" s="137" t="s">
        <v>19</v>
      </c>
      <c r="G509" s="177">
        <v>80000</v>
      </c>
      <c r="H509" s="177">
        <v>0</v>
      </c>
      <c r="I509" s="177">
        <f t="shared" si="359"/>
        <v>80000</v>
      </c>
      <c r="J509" s="170">
        <f>IF(G509&gt;=Datos!$D$14,(Datos!$D$14*Datos!$C$14),IF(G509&lt;=Datos!$D$14,(G509*Datos!$C$14)))</f>
        <v>2296</v>
      </c>
      <c r="K509" s="176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7400.8606666666674</v>
      </c>
      <c r="L509" s="170">
        <f>IF(G509&gt;=Datos!$D$15,(Datos!$D$15*Datos!$C$15),IF(G509&lt;=Datos!$D$15,(G509*Datos!$C$15)))</f>
        <v>2432</v>
      </c>
      <c r="M509" s="177">
        <v>25</v>
      </c>
      <c r="N509" s="177">
        <f t="shared" si="376"/>
        <v>12153.860666666667</v>
      </c>
      <c r="O509" s="213">
        <f t="shared" si="377"/>
        <v>67846.139333333325</v>
      </c>
    </row>
    <row r="510" spans="1:15" s="7" customFormat="1" ht="36.75" customHeight="1" x14ac:dyDescent="0.2">
      <c r="A510" s="167">
        <v>411</v>
      </c>
      <c r="B510" s="108" t="s">
        <v>229</v>
      </c>
      <c r="C510" s="108" t="s">
        <v>309</v>
      </c>
      <c r="D510" s="125" t="s">
        <v>487</v>
      </c>
      <c r="E510" s="137" t="s">
        <v>305</v>
      </c>
      <c r="F510" s="137" t="s">
        <v>19</v>
      </c>
      <c r="G510" s="177">
        <v>35000</v>
      </c>
      <c r="H510" s="177">
        <v>0</v>
      </c>
      <c r="I510" s="177">
        <f t="shared" si="359"/>
        <v>35000</v>
      </c>
      <c r="J510" s="170">
        <f>IF(G510&gt;=Datos!$D$14,(Datos!$D$14*Datos!$C$14),IF(G510&lt;=Datos!$D$14,(G510*Datos!$C$14)))</f>
        <v>1004.5</v>
      </c>
      <c r="K510" s="176" t="str">
        <f>IF((G510-J510-L510)&lt;=Datos!$G$7,"0",IF((G510-J510-L510)&lt;=Datos!$G$8,((G510-J510-L510)-Datos!$F$8)*Datos!$I$6,IF((G510-J510-L510)&lt;=Datos!$G$9,Datos!$I$8+((G510-J510-L510)-Datos!$F$9)*Datos!$J$6,IF((G510-J510-L510)&gt;=Datos!$F$10,(Datos!$I$8+Datos!$J$8)+((G510-J510-L510)-Datos!$F$10)*Datos!$K$6))))</f>
        <v>0</v>
      </c>
      <c r="L510" s="170">
        <f>IF(G510&gt;=Datos!$D$15,(Datos!$D$15*Datos!$C$15),IF(G510&lt;=Datos!$D$15,(G510*Datos!$C$15)))</f>
        <v>1064</v>
      </c>
      <c r="M510" s="177">
        <v>25</v>
      </c>
      <c r="N510" s="177">
        <f t="shared" si="376"/>
        <v>2093.5</v>
      </c>
      <c r="O510" s="213">
        <f t="shared" si="377"/>
        <v>32906.5</v>
      </c>
    </row>
    <row r="511" spans="1:15" s="7" customFormat="1" ht="36.75" customHeight="1" x14ac:dyDescent="0.2">
      <c r="A511" s="167">
        <v>412</v>
      </c>
      <c r="B511" s="108" t="s">
        <v>158</v>
      </c>
      <c r="C511" s="108" t="s">
        <v>309</v>
      </c>
      <c r="D511" s="125" t="s">
        <v>313</v>
      </c>
      <c r="E511" s="137" t="s">
        <v>305</v>
      </c>
      <c r="F511" s="137" t="s">
        <v>19</v>
      </c>
      <c r="G511" s="177">
        <v>4766.67</v>
      </c>
      <c r="H511" s="177">
        <v>0</v>
      </c>
      <c r="I511" s="177">
        <f t="shared" si="359"/>
        <v>4766.67</v>
      </c>
      <c r="J511" s="170">
        <f>IF(G511&gt;=Datos!$D$14,(Datos!$D$14*Datos!$C$14),IF(G511&lt;=Datos!$D$14,(G511*Datos!$C$14)))</f>
        <v>136.80342899999999</v>
      </c>
      <c r="K511" s="176" t="str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0</v>
      </c>
      <c r="L511" s="170">
        <f>IF(G511&gt;=Datos!$D$15,(Datos!$D$15*Datos!$C$15),IF(G511&lt;=Datos!$D$15,(G511*Datos!$C$15)))</f>
        <v>144.906768</v>
      </c>
      <c r="M511" s="177">
        <v>25</v>
      </c>
      <c r="N511" s="177">
        <f t="shared" si="376"/>
        <v>306.71019699999999</v>
      </c>
      <c r="O511" s="213">
        <f t="shared" si="377"/>
        <v>4459.9598029999997</v>
      </c>
    </row>
    <row r="512" spans="1:15" s="7" customFormat="1" ht="36.75" customHeight="1" x14ac:dyDescent="0.2">
      <c r="A512" s="167">
        <v>413</v>
      </c>
      <c r="B512" s="108" t="s">
        <v>946</v>
      </c>
      <c r="C512" s="108" t="s">
        <v>309</v>
      </c>
      <c r="D512" s="125" t="s">
        <v>487</v>
      </c>
      <c r="E512" s="137" t="s">
        <v>305</v>
      </c>
      <c r="F512" s="137" t="s">
        <v>19</v>
      </c>
      <c r="G512" s="177">
        <v>35000</v>
      </c>
      <c r="H512" s="177">
        <v>0</v>
      </c>
      <c r="I512" s="177">
        <f t="shared" si="359"/>
        <v>35000</v>
      </c>
      <c r="J512" s="170">
        <f>IF(G512&gt;=Datos!$D$14,(Datos!$D$14*Datos!$C$14),IF(G512&lt;=Datos!$D$14,(G512*Datos!$C$14)))</f>
        <v>1004.5</v>
      </c>
      <c r="K512" s="176" t="str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0</v>
      </c>
      <c r="L512" s="170">
        <f>IF(G512&gt;=Datos!$D$15,(Datos!$D$15*Datos!$C$15),IF(G512&lt;=Datos!$D$15,(G512*Datos!$C$15)))</f>
        <v>1064</v>
      </c>
      <c r="M512" s="177">
        <v>25</v>
      </c>
      <c r="N512" s="177">
        <f t="shared" si="376"/>
        <v>2093.5</v>
      </c>
      <c r="O512" s="213">
        <f t="shared" si="377"/>
        <v>32906.5</v>
      </c>
    </row>
    <row r="513" spans="1:16" s="7" customFormat="1" ht="36.75" customHeight="1" x14ac:dyDescent="0.2">
      <c r="A513" s="167">
        <v>414</v>
      </c>
      <c r="B513" s="108" t="s">
        <v>161</v>
      </c>
      <c r="C513" s="108" t="s">
        <v>309</v>
      </c>
      <c r="D513" s="125" t="s">
        <v>941</v>
      </c>
      <c r="E513" s="137" t="s">
        <v>305</v>
      </c>
      <c r="F513" s="137" t="s">
        <v>19</v>
      </c>
      <c r="G513" s="177">
        <v>78040.820000000007</v>
      </c>
      <c r="H513" s="177">
        <v>0</v>
      </c>
      <c r="I513" s="177">
        <f t="shared" si="359"/>
        <v>78040.820000000007</v>
      </c>
      <c r="J513" s="170">
        <f>IF(G513&gt;=Datos!$D$14,(Datos!$D$14*Datos!$C$14),IF(G513&lt;=Datos!$D$14,(G513*Datos!$C$14)))</f>
        <v>2239.771534</v>
      </c>
      <c r="K513" s="176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6940.0125511666702</v>
      </c>
      <c r="L513" s="170">
        <f>IF(G513&gt;=Datos!$D$15,(Datos!$D$15*Datos!$C$15),IF(G513&lt;=Datos!$D$15,(G513*Datos!$C$15)))</f>
        <v>2372.440928</v>
      </c>
      <c r="M513" s="177">
        <v>25</v>
      </c>
      <c r="N513" s="177">
        <f t="shared" si="376"/>
        <v>11577.22501316667</v>
      </c>
      <c r="O513" s="213">
        <f t="shared" si="377"/>
        <v>66463.594986833341</v>
      </c>
    </row>
    <row r="514" spans="1:16" s="7" customFormat="1" ht="36.75" customHeight="1" x14ac:dyDescent="0.2">
      <c r="A514" s="167">
        <v>415</v>
      </c>
      <c r="B514" s="108" t="s">
        <v>206</v>
      </c>
      <c r="C514" s="108" t="s">
        <v>309</v>
      </c>
      <c r="D514" s="125" t="s">
        <v>664</v>
      </c>
      <c r="E514" s="137" t="s">
        <v>305</v>
      </c>
      <c r="F514" s="137" t="s">
        <v>19</v>
      </c>
      <c r="G514" s="177">
        <v>71500</v>
      </c>
      <c r="H514" s="177">
        <v>0</v>
      </c>
      <c r="I514" s="177">
        <f t="shared" si="359"/>
        <v>71500</v>
      </c>
      <c r="J514" s="170">
        <f>IF(G514&gt;=Datos!$D$14,(Datos!$D$14*Datos!$C$14),IF(G514&lt;=Datos!$D$14,(G514*Datos!$C$14)))</f>
        <v>2052.0500000000002</v>
      </c>
      <c r="K514" s="176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5650.745666666664</v>
      </c>
      <c r="L514" s="170">
        <f>IF(G514&gt;=Datos!$D$15,(Datos!$D$15*Datos!$C$15),IF(G514&lt;=Datos!$D$15,(G514*Datos!$C$15)))</f>
        <v>2173.6</v>
      </c>
      <c r="M514" s="177">
        <v>25</v>
      </c>
      <c r="N514" s="177">
        <f t="shared" si="376"/>
        <v>9901.3956666666636</v>
      </c>
      <c r="O514" s="213">
        <f t="shared" si="377"/>
        <v>61598.604333333336</v>
      </c>
    </row>
    <row r="515" spans="1:16" s="7" customFormat="1" ht="36.75" customHeight="1" x14ac:dyDescent="0.2">
      <c r="A515" s="167">
        <v>416</v>
      </c>
      <c r="B515" s="108" t="s">
        <v>100</v>
      </c>
      <c r="C515" s="108" t="s">
        <v>309</v>
      </c>
      <c r="D515" s="125" t="s">
        <v>663</v>
      </c>
      <c r="E515" s="137" t="s">
        <v>305</v>
      </c>
      <c r="F515" s="137" t="s">
        <v>306</v>
      </c>
      <c r="G515" s="177">
        <v>71500</v>
      </c>
      <c r="H515" s="177">
        <v>0</v>
      </c>
      <c r="I515" s="177">
        <f t="shared" si="359"/>
        <v>71500</v>
      </c>
      <c r="J515" s="170">
        <f>IF(G515&gt;=Datos!$D$14,(Datos!$D$14*Datos!$C$14),IF(G515&lt;=Datos!$D$14,(G515*Datos!$C$14)))</f>
        <v>2052.0500000000002</v>
      </c>
      <c r="K515" s="176">
        <v>4964.5600000000004</v>
      </c>
      <c r="L515" s="170">
        <f>IF(G515&gt;=Datos!$D$15,(Datos!$D$15*Datos!$C$15),IF(G515&lt;=Datos!$D$15,(G515*Datos!$C$15)))</f>
        <v>2173.6</v>
      </c>
      <c r="M515" s="177">
        <v>3455.92</v>
      </c>
      <c r="N515" s="177">
        <f t="shared" si="376"/>
        <v>12646.130000000001</v>
      </c>
      <c r="O515" s="213">
        <f t="shared" si="377"/>
        <v>58853.869999999995</v>
      </c>
    </row>
    <row r="516" spans="1:16" s="7" customFormat="1" ht="36.75" customHeight="1" x14ac:dyDescent="0.2">
      <c r="A516" s="167">
        <v>417</v>
      </c>
      <c r="B516" s="186" t="s">
        <v>325</v>
      </c>
      <c r="C516" s="108" t="s">
        <v>309</v>
      </c>
      <c r="D516" s="125" t="s">
        <v>940</v>
      </c>
      <c r="E516" s="137" t="s">
        <v>305</v>
      </c>
      <c r="F516" s="137" t="s">
        <v>306</v>
      </c>
      <c r="G516" s="177">
        <v>66000</v>
      </c>
      <c r="H516" s="177">
        <v>0</v>
      </c>
      <c r="I516" s="177">
        <f t="shared" si="359"/>
        <v>66000</v>
      </c>
      <c r="J516" s="170">
        <f>IF(G516&gt;=Datos!$D$14,(Datos!$D$14*Datos!$C$14),IF(G516&lt;=Datos!$D$14,(G516*Datos!$C$14)))</f>
        <v>1894.2</v>
      </c>
      <c r="K516" s="176">
        <f>IF((G516-J516-L516)&lt;=Datos!$G$7,"0",IF((G516-J516-L516)&lt;=Datos!$G$8,((G516-J516-L516)-Datos!$F$8)*Datos!$I$6,IF((G516-J516-L516)&lt;=Datos!$G$9,Datos!$I$8+((G516-J516-L516)-Datos!$F$9)*Datos!$J$6,IF((G516-J516-L516)&gt;=Datos!$F$10,(Datos!$I$8+Datos!$J$8)+((G516-J516-L516)-Datos!$F$10)*Datos!$K$6))))</f>
        <v>4615.755666666666</v>
      </c>
      <c r="L516" s="170">
        <f>IF(G516&gt;=Datos!$D$15,(Datos!$D$15*Datos!$C$15),IF(G516&lt;=Datos!$D$15,(G516*Datos!$C$15)))</f>
        <v>2006.4</v>
      </c>
      <c r="M516" s="177">
        <v>25</v>
      </c>
      <c r="N516" s="177">
        <f t="shared" si="376"/>
        <v>8541.3556666666664</v>
      </c>
      <c r="O516" s="213">
        <f t="shared" si="377"/>
        <v>57458.64433333333</v>
      </c>
    </row>
    <row r="517" spans="1:16" s="7" customFormat="1" ht="36.75" customHeight="1" x14ac:dyDescent="0.2">
      <c r="A517" s="167">
        <v>418</v>
      </c>
      <c r="B517" s="108" t="s">
        <v>319</v>
      </c>
      <c r="C517" s="108" t="s">
        <v>309</v>
      </c>
      <c r="D517" s="125" t="s">
        <v>313</v>
      </c>
      <c r="E517" s="137" t="s">
        <v>305</v>
      </c>
      <c r="F517" s="137" t="s">
        <v>19</v>
      </c>
      <c r="G517" s="177">
        <v>66000</v>
      </c>
      <c r="H517" s="177">
        <v>0</v>
      </c>
      <c r="I517" s="177">
        <f t="shared" si="359"/>
        <v>66000</v>
      </c>
      <c r="J517" s="170">
        <f>IF(G517&gt;=Datos!$D$14,(Datos!$D$14*Datos!$C$14),IF(G517&lt;=Datos!$D$14,(G517*Datos!$C$14)))</f>
        <v>1894.2</v>
      </c>
      <c r="K517" s="176">
        <f>IF((G517-J517-L517)&lt;=Datos!$G$7,"0",IF((G517-J517-L517)&lt;=Datos!$G$8,((G517-J517-L517)-Datos!$F$8)*Datos!$I$6,IF((G517-J517-L517)&lt;=Datos!$G$9,Datos!$I$8+((G517-J517-L517)-Datos!$F$9)*Datos!$J$6,IF((G517-J517-L517)&gt;=Datos!$F$10,(Datos!$I$8+Datos!$J$8)+((G517-J517-L517)-Datos!$F$10)*Datos!$K$6))))</f>
        <v>4615.755666666666</v>
      </c>
      <c r="L517" s="170">
        <f>IF(G517&gt;=Datos!$D$15,(Datos!$D$15*Datos!$C$15),IF(G517&lt;=Datos!$D$15,(G517*Datos!$C$15)))</f>
        <v>2006.4</v>
      </c>
      <c r="M517" s="177">
        <v>25</v>
      </c>
      <c r="N517" s="177">
        <f t="shared" si="360"/>
        <v>8541.3556666666664</v>
      </c>
      <c r="O517" s="213">
        <f t="shared" si="361"/>
        <v>57458.64433333333</v>
      </c>
    </row>
    <row r="518" spans="1:16" s="7" customFormat="1" ht="36.75" customHeight="1" x14ac:dyDescent="0.2">
      <c r="A518" s="167">
        <v>419</v>
      </c>
      <c r="B518" s="186" t="s">
        <v>35</v>
      </c>
      <c r="C518" s="108" t="s">
        <v>309</v>
      </c>
      <c r="D518" s="125" t="s">
        <v>663</v>
      </c>
      <c r="E518" s="137" t="s">
        <v>305</v>
      </c>
      <c r="F518" s="137" t="s">
        <v>19</v>
      </c>
      <c r="G518" s="177">
        <v>71500</v>
      </c>
      <c r="H518" s="177">
        <v>0</v>
      </c>
      <c r="I518" s="177">
        <f t="shared" si="359"/>
        <v>71500</v>
      </c>
      <c r="J518" s="170">
        <f>IF(G518&gt;=Datos!$D$14,(Datos!$D$14*Datos!$C$14),IF(G518&lt;=Datos!$D$14,(G518*Datos!$C$14)))</f>
        <v>2052.0500000000002</v>
      </c>
      <c r="K518" s="176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5650.745666666664</v>
      </c>
      <c r="L518" s="170">
        <f>IF(G518&gt;=Datos!$D$15,(Datos!$D$15*Datos!$C$15),IF(G518&lt;=Datos!$D$15,(G518*Datos!$C$15)))</f>
        <v>2173.6</v>
      </c>
      <c r="M518" s="177">
        <v>25</v>
      </c>
      <c r="N518" s="177">
        <f t="shared" ref="N518:N524" si="378">SUM(J518:M518)</f>
        <v>9901.3956666666636</v>
      </c>
      <c r="O518" s="213">
        <f t="shared" ref="O518:O524" si="379">+G518-N518</f>
        <v>61598.604333333336</v>
      </c>
    </row>
    <row r="519" spans="1:16" s="7" customFormat="1" ht="36.75" customHeight="1" x14ac:dyDescent="0.2">
      <c r="A519" s="167">
        <v>420</v>
      </c>
      <c r="B519" s="186" t="s">
        <v>171</v>
      </c>
      <c r="C519" s="108" t="s">
        <v>309</v>
      </c>
      <c r="D519" s="125" t="s">
        <v>854</v>
      </c>
      <c r="E519" s="137" t="s">
        <v>305</v>
      </c>
      <c r="F519" s="137" t="s">
        <v>19</v>
      </c>
      <c r="G519" s="131">
        <v>71500</v>
      </c>
      <c r="H519" s="177">
        <v>0</v>
      </c>
      <c r="I519" s="177">
        <f t="shared" si="359"/>
        <v>71500</v>
      </c>
      <c r="J519" s="170">
        <f>IF(G519&gt;=Datos!$D$14,(Datos!$D$14*Datos!$C$14),IF(G519&lt;=Datos!$D$14,(G519*Datos!$C$14)))</f>
        <v>2052.0500000000002</v>
      </c>
      <c r="K519" s="176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5650.745666666664</v>
      </c>
      <c r="L519" s="170">
        <f>IF(G519&gt;=Datos!$D$15,(Datos!$D$15*Datos!$C$15),IF(G519&lt;=Datos!$D$15,(G519*Datos!$C$15)))</f>
        <v>2173.6</v>
      </c>
      <c r="M519" s="177">
        <v>25</v>
      </c>
      <c r="N519" s="177">
        <f t="shared" si="378"/>
        <v>9901.3956666666636</v>
      </c>
      <c r="O519" s="213">
        <f t="shared" si="379"/>
        <v>61598.604333333336</v>
      </c>
    </row>
    <row r="520" spans="1:16" s="7" customFormat="1" ht="36.75" customHeight="1" x14ac:dyDescent="0.2">
      <c r="A520" s="167">
        <v>421</v>
      </c>
      <c r="B520" s="108" t="s">
        <v>300</v>
      </c>
      <c r="C520" s="108" t="s">
        <v>309</v>
      </c>
      <c r="D520" s="125" t="s">
        <v>854</v>
      </c>
      <c r="E520" s="137" t="s">
        <v>305</v>
      </c>
      <c r="F520" s="137" t="s">
        <v>19</v>
      </c>
      <c r="G520" s="177">
        <v>66000</v>
      </c>
      <c r="H520" s="177">
        <v>0</v>
      </c>
      <c r="I520" s="177">
        <f t="shared" si="359"/>
        <v>66000</v>
      </c>
      <c r="J520" s="170">
        <f>IF(G520&gt;=Datos!$D$14,(Datos!$D$14*Datos!$C$14),IF(G520&lt;=Datos!$D$14,(G520*Datos!$C$14)))</f>
        <v>1894.2</v>
      </c>
      <c r="K520" s="176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4615.755666666666</v>
      </c>
      <c r="L520" s="170">
        <f>IF(G520&gt;=Datos!$D$15,(Datos!$D$15*Datos!$C$15),IF(G520&lt;=Datos!$D$15,(G520*Datos!$C$15)))</f>
        <v>2006.4</v>
      </c>
      <c r="M520" s="177">
        <v>25</v>
      </c>
      <c r="N520" s="177">
        <f t="shared" si="378"/>
        <v>8541.3556666666664</v>
      </c>
      <c r="O520" s="213">
        <f t="shared" si="379"/>
        <v>57458.64433333333</v>
      </c>
    </row>
    <row r="521" spans="1:16" s="7" customFormat="1" ht="36.75" customHeight="1" x14ac:dyDescent="0.2">
      <c r="A521" s="167">
        <v>422</v>
      </c>
      <c r="B521" s="108" t="s">
        <v>139</v>
      </c>
      <c r="C521" s="108" t="s">
        <v>309</v>
      </c>
      <c r="D521" s="125" t="s">
        <v>676</v>
      </c>
      <c r="E521" s="137" t="s">
        <v>305</v>
      </c>
      <c r="F521" s="137" t="s">
        <v>19</v>
      </c>
      <c r="G521" s="177">
        <v>80000</v>
      </c>
      <c r="H521" s="177">
        <v>0</v>
      </c>
      <c r="I521" s="177">
        <f t="shared" si="359"/>
        <v>80000</v>
      </c>
      <c r="J521" s="170">
        <f>IF(G521&gt;=Datos!$D$14,(Datos!$D$14*Datos!$C$14),IF(G521&lt;=Datos!$D$14,(G521*Datos!$C$14)))</f>
        <v>2296</v>
      </c>
      <c r="K521" s="176">
        <f>IF((G521-J521-L521)&lt;=Datos!$G$7,"0",IF((G521-J521-L521)&lt;=Datos!$G$8,((G521-J521-L521)-Datos!$F$8)*Datos!$I$6,IF((G521-J521-L521)&lt;=Datos!$G$9,Datos!$I$8+((G521-J521-L521)-Datos!$F$9)*Datos!$J$6,IF((G521-J521-L521)&gt;=Datos!$F$10,(Datos!$I$8+Datos!$J$8)+((G521-J521-L521)-Datos!$F$10)*Datos!$K$6))))</f>
        <v>7400.8606666666674</v>
      </c>
      <c r="L521" s="170">
        <f>IF(G521&gt;=Datos!$D$15,(Datos!$D$15*Datos!$C$15),IF(G521&lt;=Datos!$D$15,(G521*Datos!$C$15)))</f>
        <v>2432</v>
      </c>
      <c r="M521" s="177">
        <v>25</v>
      </c>
      <c r="N521" s="177">
        <f t="shared" si="378"/>
        <v>12153.860666666667</v>
      </c>
      <c r="O521" s="213">
        <f t="shared" si="379"/>
        <v>67846.139333333325</v>
      </c>
    </row>
    <row r="522" spans="1:16" s="7" customFormat="1" ht="36.75" customHeight="1" x14ac:dyDescent="0.2">
      <c r="A522" s="167">
        <v>423</v>
      </c>
      <c r="B522" s="108" t="s">
        <v>575</v>
      </c>
      <c r="C522" s="108" t="s">
        <v>309</v>
      </c>
      <c r="D522" s="125" t="s">
        <v>487</v>
      </c>
      <c r="E522" s="137" t="s">
        <v>305</v>
      </c>
      <c r="F522" s="137" t="s">
        <v>19</v>
      </c>
      <c r="G522" s="177">
        <v>35000</v>
      </c>
      <c r="H522" s="177">
        <v>0</v>
      </c>
      <c r="I522" s="177">
        <f t="shared" si="359"/>
        <v>35000</v>
      </c>
      <c r="J522" s="170">
        <f>IF(G522&gt;=Datos!$D$14,(Datos!$D$14*Datos!$C$14),IF(G522&lt;=Datos!$D$14,(G522*Datos!$C$14)))</f>
        <v>1004.5</v>
      </c>
      <c r="K522" s="176" t="str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0</v>
      </c>
      <c r="L522" s="170">
        <f>IF(G522&gt;=Datos!$D$15,(Datos!$D$15*Datos!$C$15),IF(G522&lt;=Datos!$D$15,(G522*Datos!$C$15)))</f>
        <v>1064</v>
      </c>
      <c r="M522" s="177">
        <v>25</v>
      </c>
      <c r="N522" s="177">
        <f t="shared" si="378"/>
        <v>2093.5</v>
      </c>
      <c r="O522" s="213">
        <f t="shared" si="379"/>
        <v>32906.5</v>
      </c>
    </row>
    <row r="523" spans="1:16" s="7" customFormat="1" ht="36.75" customHeight="1" x14ac:dyDescent="0.2">
      <c r="A523" s="167">
        <v>424</v>
      </c>
      <c r="B523" s="108" t="s">
        <v>170</v>
      </c>
      <c r="C523" s="108" t="s">
        <v>309</v>
      </c>
      <c r="D523" s="125" t="s">
        <v>676</v>
      </c>
      <c r="E523" s="137" t="s">
        <v>305</v>
      </c>
      <c r="F523" s="137" t="s">
        <v>19</v>
      </c>
      <c r="G523" s="177">
        <v>80000</v>
      </c>
      <c r="H523" s="177">
        <v>0</v>
      </c>
      <c r="I523" s="177">
        <f t="shared" si="359"/>
        <v>80000</v>
      </c>
      <c r="J523" s="170">
        <f>IF(G523&gt;=Datos!$D$14,(Datos!$D$14*Datos!$C$14),IF(G523&lt;=Datos!$D$14,(G523*Datos!$C$14)))</f>
        <v>2296</v>
      </c>
      <c r="K523" s="176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7400.8606666666674</v>
      </c>
      <c r="L523" s="170">
        <f>IF(G523&gt;=Datos!$D$15,(Datos!$D$15*Datos!$C$15),IF(G523&lt;=Datos!$D$15,(G523*Datos!$C$15)))</f>
        <v>2432</v>
      </c>
      <c r="M523" s="177">
        <v>25</v>
      </c>
      <c r="N523" s="177">
        <f t="shared" si="378"/>
        <v>12153.860666666667</v>
      </c>
      <c r="O523" s="213">
        <f t="shared" si="379"/>
        <v>67846.139333333325</v>
      </c>
    </row>
    <row r="524" spans="1:16" s="7" customFormat="1" ht="36.75" customHeight="1" x14ac:dyDescent="0.2">
      <c r="A524" s="167">
        <v>425</v>
      </c>
      <c r="B524" s="108" t="s">
        <v>84</v>
      </c>
      <c r="C524" s="108" t="s">
        <v>309</v>
      </c>
      <c r="D524" s="125" t="s">
        <v>487</v>
      </c>
      <c r="E524" s="137" t="s">
        <v>305</v>
      </c>
      <c r="F524" s="137" t="s">
        <v>19</v>
      </c>
      <c r="G524" s="177">
        <v>35000</v>
      </c>
      <c r="H524" s="177">
        <v>0</v>
      </c>
      <c r="I524" s="177">
        <f t="shared" si="359"/>
        <v>35000</v>
      </c>
      <c r="J524" s="170">
        <f>IF(G524&gt;=Datos!$D$14,(Datos!$D$14*Datos!$C$14),IF(G524&lt;=Datos!$D$14,(G524*Datos!$C$14)))</f>
        <v>1004.5</v>
      </c>
      <c r="K524" s="176" t="str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0</v>
      </c>
      <c r="L524" s="170">
        <f>IF(G524&gt;=Datos!$D$15,(Datos!$D$15*Datos!$C$15),IF(G524&lt;=Datos!$D$15,(G524*Datos!$C$15)))</f>
        <v>1064</v>
      </c>
      <c r="M524" s="177">
        <v>6740.46</v>
      </c>
      <c r="N524" s="177">
        <f t="shared" si="378"/>
        <v>8808.9599999999991</v>
      </c>
      <c r="O524" s="213">
        <f t="shared" si="379"/>
        <v>26191.040000000001</v>
      </c>
    </row>
    <row r="525" spans="1:16" s="7" customFormat="1" ht="36.75" customHeight="1" x14ac:dyDescent="0.2">
      <c r="A525" s="167">
        <v>426</v>
      </c>
      <c r="B525" s="186" t="s">
        <v>153</v>
      </c>
      <c r="C525" s="108" t="s">
        <v>309</v>
      </c>
      <c r="D525" s="125" t="s">
        <v>487</v>
      </c>
      <c r="E525" s="137" t="s">
        <v>305</v>
      </c>
      <c r="F525" s="137" t="s">
        <v>19</v>
      </c>
      <c r="G525" s="177">
        <v>35000</v>
      </c>
      <c r="H525" s="177">
        <v>0</v>
      </c>
      <c r="I525" s="177">
        <f t="shared" si="359"/>
        <v>35000</v>
      </c>
      <c r="J525" s="170">
        <f>IF(G525&gt;=Datos!$D$14,(Datos!$D$14*Datos!$C$14),IF(G525&lt;=Datos!$D$14,(G525*Datos!$C$14)))</f>
        <v>1004.5</v>
      </c>
      <c r="K525" s="176" t="str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0</v>
      </c>
      <c r="L525" s="170">
        <f>IF(G525&gt;=Datos!$D$15,(Datos!$D$15*Datos!$C$15),IF(G525&lt;=Datos!$D$15,(G525*Datos!$C$15)))</f>
        <v>1064</v>
      </c>
      <c r="M525" s="177">
        <v>25</v>
      </c>
      <c r="N525" s="177">
        <f t="shared" ref="N525:N534" si="380">SUM(J525:M525)</f>
        <v>2093.5</v>
      </c>
      <c r="O525" s="213">
        <f t="shared" ref="O525:O534" si="381">+G525-N525</f>
        <v>32906.5</v>
      </c>
    </row>
    <row r="526" spans="1:16" s="7" customFormat="1" ht="36.75" customHeight="1" x14ac:dyDescent="0.2">
      <c r="A526" s="167">
        <v>427</v>
      </c>
      <c r="B526" s="186" t="s">
        <v>382</v>
      </c>
      <c r="C526" s="108" t="s">
        <v>309</v>
      </c>
      <c r="D526" s="125" t="s">
        <v>487</v>
      </c>
      <c r="E526" s="137" t="s">
        <v>305</v>
      </c>
      <c r="F526" s="137" t="s">
        <v>19</v>
      </c>
      <c r="G526" s="131">
        <v>35000</v>
      </c>
      <c r="H526" s="177">
        <v>0</v>
      </c>
      <c r="I526" s="177">
        <f t="shared" si="359"/>
        <v>35000</v>
      </c>
      <c r="J526" s="170">
        <f>IF(G526&gt;=Datos!$D$14,(Datos!$D$14*Datos!$C$14),IF(G526&lt;=Datos!$D$14,(G526*Datos!$C$14)))</f>
        <v>1004.5</v>
      </c>
      <c r="K526" s="176" t="str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0</v>
      </c>
      <c r="L526" s="170">
        <f>IF(G526&gt;=Datos!$D$15,(Datos!$D$15*Datos!$C$15),IF(G526&lt;=Datos!$D$15,(G526*Datos!$C$15)))</f>
        <v>1064</v>
      </c>
      <c r="M526" s="177">
        <v>1740.46</v>
      </c>
      <c r="N526" s="177">
        <f t="shared" si="380"/>
        <v>3808.96</v>
      </c>
      <c r="O526" s="213">
        <f t="shared" si="381"/>
        <v>31191.040000000001</v>
      </c>
      <c r="P526" s="17"/>
    </row>
    <row r="527" spans="1:16" s="7" customFormat="1" ht="36.75" customHeight="1" x14ac:dyDescent="0.2">
      <c r="A527" s="167">
        <v>428</v>
      </c>
      <c r="B527" s="108" t="s">
        <v>29</v>
      </c>
      <c r="C527" s="108" t="s">
        <v>309</v>
      </c>
      <c r="D527" s="125" t="s">
        <v>313</v>
      </c>
      <c r="E527" s="137" t="s">
        <v>305</v>
      </c>
      <c r="F527" s="137" t="s">
        <v>19</v>
      </c>
      <c r="G527" s="177">
        <v>66000</v>
      </c>
      <c r="H527" s="177">
        <v>0</v>
      </c>
      <c r="I527" s="177">
        <f t="shared" si="359"/>
        <v>66000</v>
      </c>
      <c r="J527" s="170">
        <f>IF(G527&gt;=Datos!$D$14,(Datos!$D$14*Datos!$C$14),IF(G527&lt;=Datos!$D$14,(G527*Datos!$C$14)))</f>
        <v>1894.2</v>
      </c>
      <c r="K527" s="176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4615.755666666666</v>
      </c>
      <c r="L527" s="170">
        <f>IF(G527&gt;=Datos!$D$15,(Datos!$D$15*Datos!$C$15),IF(G527&lt;=Datos!$D$15,(G527*Datos!$C$15)))</f>
        <v>2006.4</v>
      </c>
      <c r="M527" s="177">
        <v>25</v>
      </c>
      <c r="N527" s="177">
        <f t="shared" si="380"/>
        <v>8541.3556666666664</v>
      </c>
      <c r="O527" s="213">
        <f t="shared" si="381"/>
        <v>57458.64433333333</v>
      </c>
    </row>
    <row r="528" spans="1:16" s="7" customFormat="1" ht="36.75" customHeight="1" x14ac:dyDescent="0.2">
      <c r="A528" s="167">
        <v>429</v>
      </c>
      <c r="B528" s="108" t="s">
        <v>318</v>
      </c>
      <c r="C528" s="108" t="s">
        <v>309</v>
      </c>
      <c r="D528" s="125" t="s">
        <v>487</v>
      </c>
      <c r="E528" s="137" t="s">
        <v>305</v>
      </c>
      <c r="F528" s="137" t="s">
        <v>19</v>
      </c>
      <c r="G528" s="177">
        <v>35000</v>
      </c>
      <c r="H528" s="177">
        <v>0</v>
      </c>
      <c r="I528" s="177">
        <f t="shared" si="359"/>
        <v>35000</v>
      </c>
      <c r="J528" s="170">
        <f>IF(G528&gt;=Datos!$D$14,(Datos!$D$14*Datos!$C$14),IF(G528&lt;=Datos!$D$14,(G528*Datos!$C$14)))</f>
        <v>1004.5</v>
      </c>
      <c r="K528" s="176" t="str">
        <f>IF((G528-J528-L528)&lt;=Datos!$G$7,"0",IF((G528-J528-L528)&lt;=Datos!$G$8,((G528-J528-L528)-Datos!$F$8)*Datos!$I$6,IF((G528-J528-L528)&lt;=Datos!$G$9,Datos!$I$8+((G528-J528-L528)-Datos!$F$9)*Datos!$J$6,IF((G528-J528-L528)&gt;=Datos!$F$10,(Datos!$I$8+Datos!$J$8)+((G528-J528-L528)-Datos!$F$10)*Datos!$K$6))))</f>
        <v>0</v>
      </c>
      <c r="L528" s="170">
        <f>IF(G528&gt;=Datos!$D$15,(Datos!$D$15*Datos!$C$15),IF(G528&lt;=Datos!$D$15,(G528*Datos!$C$15)))</f>
        <v>1064</v>
      </c>
      <c r="M528" s="177">
        <v>25</v>
      </c>
      <c r="N528" s="177">
        <f t="shared" si="380"/>
        <v>2093.5</v>
      </c>
      <c r="O528" s="213">
        <f t="shared" si="381"/>
        <v>32906.5</v>
      </c>
    </row>
    <row r="529" spans="1:15" s="7" customFormat="1" ht="36.75" customHeight="1" x14ac:dyDescent="0.2">
      <c r="A529" s="167">
        <v>430</v>
      </c>
      <c r="B529" s="108" t="s">
        <v>165</v>
      </c>
      <c r="C529" s="108" t="s">
        <v>309</v>
      </c>
      <c r="D529" s="125" t="s">
        <v>676</v>
      </c>
      <c r="E529" s="137" t="s">
        <v>305</v>
      </c>
      <c r="F529" s="137" t="s">
        <v>19</v>
      </c>
      <c r="G529" s="177">
        <v>80000</v>
      </c>
      <c r="H529" s="177">
        <v>0</v>
      </c>
      <c r="I529" s="177">
        <f t="shared" si="359"/>
        <v>80000</v>
      </c>
      <c r="J529" s="170">
        <f>IF(G529&gt;=Datos!$D$14,(Datos!$D$14*Datos!$C$14),IF(G529&lt;=Datos!$D$14,(G529*Datos!$C$14)))</f>
        <v>2296</v>
      </c>
      <c r="K529" s="176">
        <v>7400.87</v>
      </c>
      <c r="L529" s="170">
        <f>IF(G529&gt;=Datos!$D$15,(Datos!$D$15*Datos!$C$15),IF(G529&lt;=Datos!$D$15,(G529*Datos!$C$15)))</f>
        <v>2432</v>
      </c>
      <c r="M529" s="177">
        <v>9992.31</v>
      </c>
      <c r="N529" s="177">
        <f t="shared" si="380"/>
        <v>22121.18</v>
      </c>
      <c r="O529" s="213">
        <f t="shared" si="381"/>
        <v>57878.82</v>
      </c>
    </row>
    <row r="530" spans="1:15" s="7" customFormat="1" ht="36.75" customHeight="1" x14ac:dyDescent="0.2">
      <c r="A530" s="167">
        <v>431</v>
      </c>
      <c r="B530" s="108" t="s">
        <v>106</v>
      </c>
      <c r="C530" s="108" t="s">
        <v>309</v>
      </c>
      <c r="D530" s="125" t="s">
        <v>664</v>
      </c>
      <c r="E530" s="137" t="s">
        <v>305</v>
      </c>
      <c r="F530" s="137" t="s">
        <v>19</v>
      </c>
      <c r="G530" s="177">
        <v>66000</v>
      </c>
      <c r="H530" s="177">
        <v>0</v>
      </c>
      <c r="I530" s="177">
        <f t="shared" si="359"/>
        <v>66000</v>
      </c>
      <c r="J530" s="170">
        <f>IF(G530&gt;=Datos!$D$14,(Datos!$D$14*Datos!$C$14),IF(G530&lt;=Datos!$D$14,(G530*Datos!$C$14)))</f>
        <v>1894.2</v>
      </c>
      <c r="K530" s="176">
        <f>IF((G530-J530-L530)&lt;=Datos!$G$7,"0",IF((G530-J530-L530)&lt;=Datos!$G$8,((G530-J530-L530)-Datos!$F$8)*Datos!$I$6,IF((G530-J530-L530)&lt;=Datos!$G$9,Datos!$I$8+((G530-J530-L530)-Datos!$F$9)*Datos!$J$6,IF((G530-J530-L530)&gt;=Datos!$F$10,(Datos!$I$8+Datos!$J$8)+((G530-J530-L530)-Datos!$F$10)*Datos!$K$6))))</f>
        <v>4615.755666666666</v>
      </c>
      <c r="L530" s="170">
        <f>IF(G530&gt;=Datos!$D$15,(Datos!$D$15*Datos!$C$15),IF(G530&lt;=Datos!$D$15,(G530*Datos!$C$15)))</f>
        <v>2006.4</v>
      </c>
      <c r="M530" s="177">
        <v>25</v>
      </c>
      <c r="N530" s="177">
        <f t="shared" si="380"/>
        <v>8541.3556666666664</v>
      </c>
      <c r="O530" s="213">
        <f t="shared" si="381"/>
        <v>57458.64433333333</v>
      </c>
    </row>
    <row r="531" spans="1:15" s="7" customFormat="1" ht="36.75" customHeight="1" x14ac:dyDescent="0.2">
      <c r="A531" s="167">
        <v>432</v>
      </c>
      <c r="B531" s="108" t="s">
        <v>44</v>
      </c>
      <c r="C531" s="108" t="s">
        <v>309</v>
      </c>
      <c r="D531" s="125" t="s">
        <v>663</v>
      </c>
      <c r="E531" s="137" t="s">
        <v>305</v>
      </c>
      <c r="F531" s="137" t="s">
        <v>19</v>
      </c>
      <c r="G531" s="177">
        <v>82769.83</v>
      </c>
      <c r="H531" s="177">
        <v>0</v>
      </c>
      <c r="I531" s="177">
        <f t="shared" si="359"/>
        <v>82769.83</v>
      </c>
      <c r="J531" s="170">
        <f>IF(G531&gt;=Datos!$D$14,(Datos!$D$14*Datos!$C$14),IF(G531&lt;=Datos!$D$14,(G531*Datos!$C$14)))</f>
        <v>2375.4941210000002</v>
      </c>
      <c r="K531" s="176">
        <f>IF((G531-J531-L531)&lt;=Datos!$G$7,"0",IF((G531-J531-L531)&lt;=Datos!$G$8,((G531-J531-L531)-Datos!$F$8)*Datos!$I$6,IF((G531-J531-L531)&lt;=Datos!$G$9,Datos!$I$8+((G531-J531-L531)-Datos!$F$9)*Datos!$J$6,IF((G531-J531-L531)&gt;=Datos!$F$10,(Datos!$I$8+Datos!$J$8)+((G531-J531-L531)-Datos!$F$10)*Datos!$K$6))))</f>
        <v>8052.39392841667</v>
      </c>
      <c r="L531" s="170">
        <f>IF(G531&gt;=Datos!$D$15,(Datos!$D$15*Datos!$C$15),IF(G531&lt;=Datos!$D$15,(G531*Datos!$C$15)))</f>
        <v>2516.2028319999999</v>
      </c>
      <c r="M531" s="177">
        <v>25</v>
      </c>
      <c r="N531" s="177">
        <f t="shared" si="380"/>
        <v>12969.090881416669</v>
      </c>
      <c r="O531" s="213">
        <f t="shared" si="381"/>
        <v>69800.739118583326</v>
      </c>
    </row>
    <row r="532" spans="1:15" s="7" customFormat="1" ht="36.75" customHeight="1" x14ac:dyDescent="0.2">
      <c r="A532" s="167">
        <v>433</v>
      </c>
      <c r="B532" s="108" t="s">
        <v>152</v>
      </c>
      <c r="C532" s="108" t="s">
        <v>309</v>
      </c>
      <c r="D532" s="125" t="s">
        <v>677</v>
      </c>
      <c r="E532" s="137" t="s">
        <v>305</v>
      </c>
      <c r="F532" s="137" t="s">
        <v>19</v>
      </c>
      <c r="G532" s="177">
        <v>120000</v>
      </c>
      <c r="H532" s="177">
        <v>0</v>
      </c>
      <c r="I532" s="177">
        <f t="shared" si="359"/>
        <v>120000</v>
      </c>
      <c r="J532" s="170">
        <f>IF(G532&gt;=Datos!$D$14,(Datos!$D$14*Datos!$C$14),IF(G532&lt;=Datos!$D$14,(G532*Datos!$C$14)))</f>
        <v>3444</v>
      </c>
      <c r="K532" s="176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16809.860666666667</v>
      </c>
      <c r="L532" s="170">
        <f>IF(G532&gt;=Datos!$D$15,(Datos!$D$15*Datos!$C$15),IF(G532&lt;=Datos!$D$15,(G532*Datos!$C$15)))</f>
        <v>3648</v>
      </c>
      <c r="M532" s="177">
        <v>25</v>
      </c>
      <c r="N532" s="177">
        <f t="shared" si="380"/>
        <v>23926.860666666667</v>
      </c>
      <c r="O532" s="213">
        <f t="shared" si="381"/>
        <v>96073.139333333325</v>
      </c>
    </row>
    <row r="533" spans="1:15" s="7" customFormat="1" ht="36.75" customHeight="1" x14ac:dyDescent="0.2">
      <c r="A533" s="167">
        <v>434</v>
      </c>
      <c r="B533" s="108" t="s">
        <v>947</v>
      </c>
      <c r="C533" s="108" t="s">
        <v>309</v>
      </c>
      <c r="D533" s="125" t="s">
        <v>976</v>
      </c>
      <c r="E533" s="137" t="s">
        <v>305</v>
      </c>
      <c r="F533" s="137" t="s">
        <v>19</v>
      </c>
      <c r="G533" s="177">
        <v>71500</v>
      </c>
      <c r="H533" s="177">
        <v>0</v>
      </c>
      <c r="I533" s="177">
        <f t="shared" si="359"/>
        <v>71500</v>
      </c>
      <c r="J533" s="170">
        <f>IF(G533&gt;=Datos!$D$14,(Datos!$D$14*Datos!$C$14),IF(G533&lt;=Datos!$D$14,(G533*Datos!$C$14)))</f>
        <v>2052.0500000000002</v>
      </c>
      <c r="K533" s="176">
        <v>5307.65</v>
      </c>
      <c r="L533" s="170">
        <f>IF(G533&gt;=Datos!$D$15,(Datos!$D$15*Datos!$C$15),IF(G533&lt;=Datos!$D$15,(G533*Datos!$C$15)))</f>
        <v>2173.6</v>
      </c>
      <c r="M533" s="177">
        <v>1740.46</v>
      </c>
      <c r="N533" s="177">
        <f t="shared" si="380"/>
        <v>11273.759999999998</v>
      </c>
      <c r="O533" s="213">
        <f t="shared" si="381"/>
        <v>60226.240000000005</v>
      </c>
    </row>
    <row r="534" spans="1:15" s="7" customFormat="1" ht="36.75" customHeight="1" x14ac:dyDescent="0.2">
      <c r="A534" s="167">
        <v>435</v>
      </c>
      <c r="B534" s="108" t="s">
        <v>93</v>
      </c>
      <c r="C534" s="108" t="s">
        <v>309</v>
      </c>
      <c r="D534" s="125" t="s">
        <v>313</v>
      </c>
      <c r="E534" s="137" t="s">
        <v>305</v>
      </c>
      <c r="F534" s="137" t="s">
        <v>306</v>
      </c>
      <c r="G534" s="177">
        <v>78828.75</v>
      </c>
      <c r="H534" s="177">
        <v>0</v>
      </c>
      <c r="I534" s="177">
        <f t="shared" si="359"/>
        <v>78828.75</v>
      </c>
      <c r="J534" s="170">
        <f>IF(G534&gt;=Datos!$D$14,(Datos!$D$14*Datos!$C$14),IF(G534&lt;=Datos!$D$14,(G534*Datos!$C$14)))</f>
        <v>2262.3851249999998</v>
      </c>
      <c r="K534" s="176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7125.3533854166672</v>
      </c>
      <c r="L534" s="170">
        <f>IF(G534&gt;=Datos!$D$15,(Datos!$D$15*Datos!$C$15),IF(G534&lt;=Datos!$D$15,(G534*Datos!$C$15)))</f>
        <v>2396.3939999999998</v>
      </c>
      <c r="M534" s="177">
        <v>7340.14</v>
      </c>
      <c r="N534" s="177">
        <f t="shared" si="380"/>
        <v>19124.272510416668</v>
      </c>
      <c r="O534" s="213">
        <f t="shared" si="381"/>
        <v>59704.477489583332</v>
      </c>
    </row>
    <row r="535" spans="1:15" s="86" customFormat="1" ht="36.75" customHeight="1" x14ac:dyDescent="0.2">
      <c r="A535" s="271" t="s">
        <v>490</v>
      </c>
      <c r="B535" s="272"/>
      <c r="C535" s="117">
        <v>48</v>
      </c>
      <c r="D535" s="117"/>
      <c r="E535" s="212"/>
      <c r="F535" s="134"/>
      <c r="G535" s="121">
        <f t="shared" ref="G535:O535" si="382">SUM(G487:G534)</f>
        <v>2937309.8200000003</v>
      </c>
      <c r="H535" s="121">
        <f t="shared" si="382"/>
        <v>0</v>
      </c>
      <c r="I535" s="121">
        <f t="shared" si="382"/>
        <v>2937309.8200000003</v>
      </c>
      <c r="J535" s="121">
        <f t="shared" si="382"/>
        <v>84300.791833999989</v>
      </c>
      <c r="K535" s="188">
        <f t="shared" si="382"/>
        <v>202891.88636500004</v>
      </c>
      <c r="L535" s="121">
        <f t="shared" si="382"/>
        <v>89294.218527999983</v>
      </c>
      <c r="M535" s="121">
        <f t="shared" si="382"/>
        <v>33775.21</v>
      </c>
      <c r="N535" s="121">
        <f t="shared" si="382"/>
        <v>410262.10672700003</v>
      </c>
      <c r="O535" s="121">
        <f t="shared" si="382"/>
        <v>2527047.7132730004</v>
      </c>
    </row>
    <row r="536" spans="1:15" s="7" customFormat="1" ht="36.75" customHeight="1" x14ac:dyDescent="0.2">
      <c r="A536" s="271" t="s">
        <v>675</v>
      </c>
      <c r="B536" s="272"/>
      <c r="C536" s="272"/>
      <c r="D536" s="272"/>
      <c r="E536" s="272"/>
      <c r="F536" s="272"/>
      <c r="G536" s="272"/>
      <c r="H536" s="272"/>
      <c r="I536" s="272"/>
      <c r="J536" s="272"/>
      <c r="K536" s="272"/>
      <c r="L536" s="272"/>
      <c r="M536" s="272"/>
      <c r="N536" s="272"/>
      <c r="O536" s="273"/>
    </row>
    <row r="537" spans="1:15" s="7" customFormat="1" ht="36.75" customHeight="1" x14ac:dyDescent="0.2">
      <c r="A537" s="167">
        <v>436</v>
      </c>
      <c r="B537" s="108" t="s">
        <v>169</v>
      </c>
      <c r="C537" s="108" t="s">
        <v>311</v>
      </c>
      <c r="D537" s="108" t="s">
        <v>336</v>
      </c>
      <c r="E537" s="137" t="s">
        <v>305</v>
      </c>
      <c r="F537" s="137" t="s">
        <v>19</v>
      </c>
      <c r="G537" s="177">
        <v>66000</v>
      </c>
      <c r="H537" s="177">
        <v>0</v>
      </c>
      <c r="I537" s="177">
        <f t="shared" ref="I537:I538" si="383">SUM(G537:H537)</f>
        <v>66000</v>
      </c>
      <c r="J537" s="170">
        <f>IF(G537&gt;=Datos!$D$14,(Datos!$D$14*Datos!$C$14),IF(G537&lt;=Datos!$D$14,(G537*Datos!$C$14)))</f>
        <v>1894.2</v>
      </c>
      <c r="K537" s="176">
        <v>4272.66</v>
      </c>
      <c r="L537" s="170">
        <f>IF(G537&gt;=Datos!$D$15,(Datos!$D$15*Datos!$C$15),IF(G537&lt;=Datos!$D$15,(G537*Datos!$C$15)))</f>
        <v>2006.4</v>
      </c>
      <c r="M537" s="177">
        <v>22665.17</v>
      </c>
      <c r="N537" s="177">
        <f t="shared" ref="N537:N538" si="384">SUM(J537:M537)</f>
        <v>30838.43</v>
      </c>
      <c r="O537" s="213">
        <f t="shared" ref="O537:O538" si="385">+G537-N537</f>
        <v>35161.57</v>
      </c>
    </row>
    <row r="538" spans="1:15" ht="36.75" customHeight="1" x14ac:dyDescent="0.2">
      <c r="A538" s="167">
        <v>437</v>
      </c>
      <c r="B538" s="172" t="s">
        <v>189</v>
      </c>
      <c r="C538" s="172" t="s">
        <v>311</v>
      </c>
      <c r="D538" s="100" t="s">
        <v>684</v>
      </c>
      <c r="E538" s="173" t="s">
        <v>305</v>
      </c>
      <c r="F538" s="173" t="s">
        <v>306</v>
      </c>
      <c r="G538" s="174">
        <v>66000</v>
      </c>
      <c r="H538" s="174">
        <v>0</v>
      </c>
      <c r="I538" s="174">
        <f t="shared" si="383"/>
        <v>66000</v>
      </c>
      <c r="J538" s="175">
        <f>IF(G538&gt;=Datos!$D$14,(Datos!$D$14*Datos!$C$14),IF(G538&lt;=Datos!$D$14,(G538*Datos!$C$14)))</f>
        <v>1894.2</v>
      </c>
      <c r="K538" s="176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4615.755666666666</v>
      </c>
      <c r="L538" s="175">
        <f>IF(G538&gt;=Datos!$D$15,(Datos!$D$15*Datos!$C$15),IF(G538&lt;=Datos!$D$15,(G538*Datos!$C$15)))</f>
        <v>2006.4</v>
      </c>
      <c r="M538" s="174">
        <v>25</v>
      </c>
      <c r="N538" s="177">
        <f t="shared" si="384"/>
        <v>8541.3556666666664</v>
      </c>
      <c r="O538" s="213">
        <f t="shared" si="385"/>
        <v>57458.64433333333</v>
      </c>
    </row>
    <row r="539" spans="1:15" s="86" customFormat="1" ht="36.75" customHeight="1" x14ac:dyDescent="0.2">
      <c r="A539" s="271" t="s">
        <v>490</v>
      </c>
      <c r="B539" s="272"/>
      <c r="C539" s="117">
        <v>2</v>
      </c>
      <c r="D539" s="117"/>
      <c r="E539" s="212"/>
      <c r="F539" s="134"/>
      <c r="G539" s="121">
        <f>SUM(G537:G538)</f>
        <v>132000</v>
      </c>
      <c r="H539" s="121">
        <f t="shared" ref="H539:O539" si="386">SUM(H537:H538)</f>
        <v>0</v>
      </c>
      <c r="I539" s="121">
        <f t="shared" si="386"/>
        <v>132000</v>
      </c>
      <c r="J539" s="121">
        <f t="shared" si="386"/>
        <v>3788.4</v>
      </c>
      <c r="K539" s="188">
        <f t="shared" si="386"/>
        <v>8888.4156666666659</v>
      </c>
      <c r="L539" s="121">
        <f t="shared" si="386"/>
        <v>4012.8</v>
      </c>
      <c r="M539" s="121">
        <f t="shared" si="386"/>
        <v>22690.17</v>
      </c>
      <c r="N539" s="121">
        <f t="shared" si="386"/>
        <v>39379.785666666663</v>
      </c>
      <c r="O539" s="121">
        <f t="shared" si="386"/>
        <v>92620.214333333337</v>
      </c>
    </row>
    <row r="540" spans="1:15" s="7" customFormat="1" ht="36.75" customHeight="1" x14ac:dyDescent="0.2">
      <c r="A540" s="271" t="s">
        <v>555</v>
      </c>
      <c r="B540" s="272"/>
      <c r="C540" s="272"/>
      <c r="D540" s="272"/>
      <c r="E540" s="272"/>
      <c r="F540" s="272"/>
      <c r="G540" s="272"/>
      <c r="H540" s="272"/>
      <c r="I540" s="272"/>
      <c r="J540" s="272"/>
      <c r="K540" s="272"/>
      <c r="L540" s="272"/>
      <c r="M540" s="272"/>
      <c r="N540" s="272"/>
      <c r="O540" s="273"/>
    </row>
    <row r="541" spans="1:15" s="7" customFormat="1" ht="36.75" customHeight="1" x14ac:dyDescent="0.2">
      <c r="A541" s="167">
        <v>438</v>
      </c>
      <c r="B541" s="108" t="s">
        <v>681</v>
      </c>
      <c r="C541" s="108" t="s">
        <v>310</v>
      </c>
      <c r="D541" s="108" t="s">
        <v>336</v>
      </c>
      <c r="E541" s="137" t="s">
        <v>305</v>
      </c>
      <c r="F541" s="137" t="s">
        <v>19</v>
      </c>
      <c r="G541" s="177">
        <v>66000</v>
      </c>
      <c r="H541" s="177">
        <v>0</v>
      </c>
      <c r="I541" s="177">
        <f t="shared" ref="I541:I548" si="387">SUM(G541:H541)</f>
        <v>66000</v>
      </c>
      <c r="J541" s="170">
        <f>IF(G541&gt;=Datos!$D$14,(Datos!$D$14*Datos!$C$14),IF(G541&lt;=Datos!$D$14,(G541*Datos!$C$14)))</f>
        <v>1894.2</v>
      </c>
      <c r="K541" s="176">
        <f>IF((G541-J541-L541)&lt;=Datos!$G$7,"0",IF((G541-J541-L541)&lt;=Datos!$G$8,((G541-J541-L541)-Datos!$F$8)*Datos!$I$6,IF((G541-J541-L541)&lt;=Datos!$G$9,Datos!$I$8+((G541-J541-L541)-Datos!$F$9)*Datos!$J$6,IF((G541-J541-L541)&gt;=Datos!$F$10,(Datos!$I$8+Datos!$J$8)+((G541-J541-L541)-Datos!$F$10)*Datos!$K$6))))</f>
        <v>4615.755666666666</v>
      </c>
      <c r="L541" s="170">
        <f>IF(G541&gt;=Datos!$D$15,(Datos!$D$15*Datos!$C$15),IF(G541&lt;=Datos!$D$15,(G541*Datos!$C$15)))</f>
        <v>2006.4</v>
      </c>
      <c r="M541" s="177">
        <v>25</v>
      </c>
      <c r="N541" s="177">
        <f t="shared" ref="N541:N548" si="388">SUM(J541:M541)</f>
        <v>8541.3556666666664</v>
      </c>
      <c r="O541" s="213">
        <f t="shared" ref="O541:O548" si="389">+G541-N541</f>
        <v>57458.64433333333</v>
      </c>
    </row>
    <row r="542" spans="1:15" s="7" customFormat="1" ht="36.75" customHeight="1" x14ac:dyDescent="0.2">
      <c r="A542" s="167">
        <v>439</v>
      </c>
      <c r="B542" s="108" t="s">
        <v>682</v>
      </c>
      <c r="C542" s="108" t="s">
        <v>310</v>
      </c>
      <c r="D542" s="108" t="s">
        <v>336</v>
      </c>
      <c r="E542" s="137" t="s">
        <v>305</v>
      </c>
      <c r="F542" s="137" t="s">
        <v>19</v>
      </c>
      <c r="G542" s="177">
        <v>66000</v>
      </c>
      <c r="H542" s="177">
        <v>0</v>
      </c>
      <c r="I542" s="177">
        <f t="shared" si="387"/>
        <v>66000</v>
      </c>
      <c r="J542" s="170">
        <f>IF(G542&gt;=Datos!$D$14,(Datos!$D$14*Datos!$C$14),IF(G542&lt;=Datos!$D$14,(G542*Datos!$C$14)))</f>
        <v>1894.2</v>
      </c>
      <c r="K542" s="176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4615.755666666666</v>
      </c>
      <c r="L542" s="170">
        <f>IF(G542&gt;=Datos!$D$15,(Datos!$D$15*Datos!$C$15),IF(G542&lt;=Datos!$D$15,(G542*Datos!$C$15)))</f>
        <v>2006.4</v>
      </c>
      <c r="M542" s="177">
        <v>25</v>
      </c>
      <c r="N542" s="177">
        <f t="shared" si="388"/>
        <v>8541.3556666666664</v>
      </c>
      <c r="O542" s="213">
        <f t="shared" si="389"/>
        <v>57458.64433333333</v>
      </c>
    </row>
    <row r="543" spans="1:15" s="7" customFormat="1" ht="36.75" customHeight="1" x14ac:dyDescent="0.2">
      <c r="A543" s="167">
        <v>440</v>
      </c>
      <c r="B543" s="108" t="s">
        <v>150</v>
      </c>
      <c r="C543" s="108" t="s">
        <v>310</v>
      </c>
      <c r="D543" s="108" t="s">
        <v>336</v>
      </c>
      <c r="E543" s="137" t="s">
        <v>305</v>
      </c>
      <c r="F543" s="137" t="s">
        <v>19</v>
      </c>
      <c r="G543" s="177">
        <v>63500</v>
      </c>
      <c r="H543" s="177">
        <v>0</v>
      </c>
      <c r="I543" s="177">
        <f t="shared" si="387"/>
        <v>63500</v>
      </c>
      <c r="J543" s="170">
        <f>IF(G543&gt;=Datos!$D$14,(Datos!$D$14*Datos!$C$14),IF(G543&lt;=Datos!$D$14,(G543*Datos!$C$14)))</f>
        <v>1822.45</v>
      </c>
      <c r="K543" s="176">
        <f>IF((G543-J543-L543)&lt;=Datos!$G$7,"0",IF((G543-J543-L543)&lt;=Datos!$G$8,((G543-J543-L543)-Datos!$F$8)*Datos!$I$6,IF((G543-J543-L543)&lt;=Datos!$G$9,Datos!$I$8+((G543-J543-L543)-Datos!$F$9)*Datos!$J$6,IF((G543-J543-L543)&gt;=Datos!$F$10,(Datos!$I$8+Datos!$J$8)+((G543-J543-L543)-Datos!$F$10)*Datos!$K$6))))</f>
        <v>4145.3056666666671</v>
      </c>
      <c r="L543" s="170">
        <f>IF(G543&gt;=Datos!$D$15,(Datos!$D$15*Datos!$C$15),IF(G543&lt;=Datos!$D$15,(G543*Datos!$C$15)))</f>
        <v>1930.4</v>
      </c>
      <c r="M543" s="177">
        <v>25</v>
      </c>
      <c r="N543" s="177">
        <f t="shared" ref="N543" si="390">SUM(J543:M543)</f>
        <v>7923.1556666666675</v>
      </c>
      <c r="O543" s="213">
        <f t="shared" ref="O543" si="391">+G543-N543</f>
        <v>55576.844333333334</v>
      </c>
    </row>
    <row r="544" spans="1:15" s="7" customFormat="1" ht="36.75" customHeight="1" x14ac:dyDescent="0.2">
      <c r="A544" s="167">
        <v>441</v>
      </c>
      <c r="B544" s="108" t="s">
        <v>92</v>
      </c>
      <c r="C544" s="108" t="s">
        <v>310</v>
      </c>
      <c r="D544" s="108" t="s">
        <v>336</v>
      </c>
      <c r="E544" s="137" t="s">
        <v>305</v>
      </c>
      <c r="F544" s="137" t="s">
        <v>19</v>
      </c>
      <c r="G544" s="177">
        <v>71500</v>
      </c>
      <c r="H544" s="177">
        <v>0</v>
      </c>
      <c r="I544" s="177">
        <f t="shared" si="387"/>
        <v>71500</v>
      </c>
      <c r="J544" s="170">
        <f>IF(G544&gt;=Datos!$D$14,(Datos!$D$14*Datos!$C$14),IF(G544&lt;=Datos!$D$14,(G544*Datos!$C$14)))</f>
        <v>2052.0500000000002</v>
      </c>
      <c r="K544" s="176">
        <f>IF((G544-J544-L544)&lt;=Datos!$G$7,"0",IF((G544-J544-L544)&lt;=Datos!$G$8,((G544-J544-L544)-Datos!$F$8)*Datos!$I$6,IF((G544-J544-L544)&lt;=Datos!$G$9,Datos!$I$8+((G544-J544-L544)-Datos!$F$9)*Datos!$J$6,IF((G544-J544-L544)&gt;=Datos!$F$10,(Datos!$I$8+Datos!$J$8)+((G544-J544-L544)-Datos!$F$10)*Datos!$K$6))))</f>
        <v>5650.745666666664</v>
      </c>
      <c r="L544" s="170">
        <f>IF(G544&gt;=Datos!$D$15,(Datos!$D$15*Datos!$C$15),IF(G544&lt;=Datos!$D$15,(G544*Datos!$C$15)))</f>
        <v>2173.6</v>
      </c>
      <c r="M544" s="177">
        <v>25</v>
      </c>
      <c r="N544" s="177">
        <f t="shared" si="388"/>
        <v>9901.3956666666636</v>
      </c>
      <c r="O544" s="213">
        <f t="shared" si="389"/>
        <v>61598.604333333336</v>
      </c>
    </row>
    <row r="545" spans="1:15" s="7" customFormat="1" ht="36.75" customHeight="1" x14ac:dyDescent="0.2">
      <c r="A545" s="167">
        <v>442</v>
      </c>
      <c r="B545" s="108" t="s">
        <v>80</v>
      </c>
      <c r="C545" s="108" t="s">
        <v>310</v>
      </c>
      <c r="D545" s="108" t="s">
        <v>336</v>
      </c>
      <c r="E545" s="137" t="s">
        <v>305</v>
      </c>
      <c r="F545" s="137" t="s">
        <v>306</v>
      </c>
      <c r="G545" s="177">
        <v>66000</v>
      </c>
      <c r="H545" s="177">
        <v>0</v>
      </c>
      <c r="I545" s="177">
        <f t="shared" si="387"/>
        <v>66000</v>
      </c>
      <c r="J545" s="170">
        <f>IF(G545&gt;=Datos!$D$14,(Datos!$D$14*Datos!$C$14),IF(G545&lt;=Datos!$D$14,(G545*Datos!$C$14)))</f>
        <v>1894.2</v>
      </c>
      <c r="K545" s="176">
        <f>IF((G545-J545-L545)&lt;=Datos!$G$7,"0",IF((G545-J545-L545)&lt;=Datos!$G$8,((G545-J545-L545)-Datos!$F$8)*Datos!$I$6,IF((G545-J545-L545)&lt;=Datos!$G$9,Datos!$I$8+((G545-J545-L545)-Datos!$F$9)*Datos!$J$6,IF((G545-J545-L545)&gt;=Datos!$F$10,(Datos!$I$8+Datos!$J$8)+((G545-J545-L545)-Datos!$F$10)*Datos!$K$6))))</f>
        <v>4615.755666666666</v>
      </c>
      <c r="L545" s="170">
        <f>IF(G545&gt;=Datos!$D$15,(Datos!$D$15*Datos!$C$15),IF(G545&lt;=Datos!$D$15,(G545*Datos!$C$15)))</f>
        <v>2006.4</v>
      </c>
      <c r="M545" s="177">
        <v>25</v>
      </c>
      <c r="N545" s="177">
        <f t="shared" si="388"/>
        <v>8541.3556666666664</v>
      </c>
      <c r="O545" s="213">
        <f t="shared" si="389"/>
        <v>57458.64433333333</v>
      </c>
    </row>
    <row r="546" spans="1:15" s="7" customFormat="1" ht="36.75" customHeight="1" x14ac:dyDescent="0.2">
      <c r="A546" s="167">
        <v>443</v>
      </c>
      <c r="B546" s="108" t="s">
        <v>948</v>
      </c>
      <c r="C546" s="108" t="s">
        <v>310</v>
      </c>
      <c r="D546" s="108" t="s">
        <v>336</v>
      </c>
      <c r="E546" s="137" t="s">
        <v>305</v>
      </c>
      <c r="F546" s="137" t="s">
        <v>19</v>
      </c>
      <c r="G546" s="177">
        <v>74324.25</v>
      </c>
      <c r="H546" s="177">
        <v>0</v>
      </c>
      <c r="I546" s="177">
        <f t="shared" si="387"/>
        <v>74324.25</v>
      </c>
      <c r="J546" s="170">
        <f>IF(G546&gt;=Datos!$D$14,(Datos!$D$14*Datos!$C$14),IF(G546&lt;=Datos!$D$14,(G546*Datos!$C$14)))</f>
        <v>2133.1059749999999</v>
      </c>
      <c r="K546" s="176">
        <v>5839.12</v>
      </c>
      <c r="L546" s="170">
        <f>IF(G546&gt;=Datos!$D$15,(Datos!$D$15*Datos!$C$15),IF(G546&lt;=Datos!$D$15,(G546*Datos!$C$15)))</f>
        <v>2259.4571999999998</v>
      </c>
      <c r="M546" s="177">
        <v>1740.46</v>
      </c>
      <c r="N546" s="177">
        <f t="shared" ref="N546:N547" si="392">SUM(J546:M546)</f>
        <v>11972.143174999997</v>
      </c>
      <c r="O546" s="213">
        <f t="shared" ref="O546:O547" si="393">+G546-N546</f>
        <v>62352.106825000003</v>
      </c>
    </row>
    <row r="547" spans="1:15" s="7" customFormat="1" ht="36.75" customHeight="1" x14ac:dyDescent="0.2">
      <c r="A547" s="167">
        <v>444</v>
      </c>
      <c r="B547" s="108" t="s">
        <v>202</v>
      </c>
      <c r="C547" s="108" t="s">
        <v>310</v>
      </c>
      <c r="D547" s="108" t="s">
        <v>336</v>
      </c>
      <c r="E547" s="137" t="s">
        <v>305</v>
      </c>
      <c r="F547" s="137" t="s">
        <v>19</v>
      </c>
      <c r="G547" s="177">
        <v>74324.25</v>
      </c>
      <c r="H547" s="177">
        <v>0</v>
      </c>
      <c r="I547" s="177">
        <f t="shared" si="387"/>
        <v>74324.25</v>
      </c>
      <c r="J547" s="170">
        <f>IF(G547&gt;=Datos!$D$14,(Datos!$D$14*Datos!$C$14),IF(G547&lt;=Datos!$D$14,(G547*Datos!$C$14)))</f>
        <v>2133.1059749999999</v>
      </c>
      <c r="K547" s="176">
        <f>IF((G547-J547-L547)&lt;=Datos!$G$7,"0",IF((G547-J547-L547)&lt;=Datos!$G$8,((G547-J547-L547)-Datos!$F$8)*Datos!$I$6,IF((G547-J547-L547)&lt;=Datos!$G$9,Datos!$I$8+((G547-J547-L547)-Datos!$F$9)*Datos!$J$6,IF((G547-J547-L547)&gt;=Datos!$F$10,(Datos!$I$8+Datos!$J$8)+((G547-J547-L547)-Datos!$F$10)*Datos!$K$6))))</f>
        <v>6182.2130316666662</v>
      </c>
      <c r="L547" s="170">
        <f>IF(G547&gt;=Datos!$D$15,(Datos!$D$15*Datos!$C$15),IF(G547&lt;=Datos!$D$15,(G547*Datos!$C$15)))</f>
        <v>2259.4571999999998</v>
      </c>
      <c r="M547" s="177">
        <v>25</v>
      </c>
      <c r="N547" s="177">
        <f t="shared" si="392"/>
        <v>10599.776206666666</v>
      </c>
      <c r="O547" s="213">
        <f t="shared" si="393"/>
        <v>63724.473793333338</v>
      </c>
    </row>
    <row r="548" spans="1:15" s="7" customFormat="1" ht="36.75" customHeight="1" x14ac:dyDescent="0.2">
      <c r="A548" s="167">
        <v>445</v>
      </c>
      <c r="B548" s="108" t="s">
        <v>176</v>
      </c>
      <c r="C548" s="108" t="s">
        <v>310</v>
      </c>
      <c r="D548" s="108" t="s">
        <v>336</v>
      </c>
      <c r="E548" s="137" t="s">
        <v>305</v>
      </c>
      <c r="F548" s="137" t="s">
        <v>19</v>
      </c>
      <c r="G548" s="177">
        <v>71500</v>
      </c>
      <c r="H548" s="177">
        <v>0</v>
      </c>
      <c r="I548" s="177">
        <f t="shared" si="387"/>
        <v>71500</v>
      </c>
      <c r="J548" s="170">
        <f>IF(G548&gt;=Datos!$D$14,(Datos!$D$14*Datos!$C$14),IF(G548&lt;=Datos!$D$14,(G548*Datos!$C$14)))</f>
        <v>2052.0500000000002</v>
      </c>
      <c r="K548" s="176">
        <f>IF((G548-J548-L548)&lt;=Datos!$G$7,"0",IF((G548-J548-L548)&lt;=Datos!$G$8,((G548-J548-L548)-Datos!$F$8)*Datos!$I$6,IF((G548-J548-L548)&lt;=Datos!$G$9,Datos!$I$8+((G548-J548-L548)-Datos!$F$9)*Datos!$J$6,IF((G548-J548-L548)&gt;=Datos!$F$10,(Datos!$I$8+Datos!$J$8)+((G548-J548-L548)-Datos!$F$10)*Datos!$K$6))))</f>
        <v>5650.745666666664</v>
      </c>
      <c r="L548" s="170">
        <f>IF(G548&gt;=Datos!$D$15,(Datos!$D$15*Datos!$C$15),IF(G548&lt;=Datos!$D$15,(G548*Datos!$C$15)))</f>
        <v>2173.6</v>
      </c>
      <c r="M548" s="177">
        <v>25</v>
      </c>
      <c r="N548" s="177">
        <f t="shared" si="388"/>
        <v>9901.3956666666636</v>
      </c>
      <c r="O548" s="213">
        <f t="shared" si="389"/>
        <v>61598.604333333336</v>
      </c>
    </row>
    <row r="549" spans="1:15" s="86" customFormat="1" ht="36.75" customHeight="1" x14ac:dyDescent="0.2">
      <c r="A549" s="271" t="s">
        <v>490</v>
      </c>
      <c r="B549" s="272"/>
      <c r="C549" s="117">
        <v>8</v>
      </c>
      <c r="D549" s="117"/>
      <c r="E549" s="212"/>
      <c r="F549" s="134"/>
      <c r="G549" s="121">
        <f>SUM(G541:G548)</f>
        <v>553148.5</v>
      </c>
      <c r="H549" s="121">
        <f t="shared" ref="H549:O549" si="394">SUM(H541:H548)</f>
        <v>0</v>
      </c>
      <c r="I549" s="121">
        <f t="shared" si="394"/>
        <v>553148.5</v>
      </c>
      <c r="J549" s="121">
        <f t="shared" si="394"/>
        <v>15875.361950000002</v>
      </c>
      <c r="K549" s="188">
        <f t="shared" si="394"/>
        <v>41315.39703166666</v>
      </c>
      <c r="L549" s="121">
        <f t="shared" si="394"/>
        <v>16815.714400000001</v>
      </c>
      <c r="M549" s="121">
        <f t="shared" si="394"/>
        <v>1915.46</v>
      </c>
      <c r="N549" s="121">
        <f t="shared" si="394"/>
        <v>75921.933381666662</v>
      </c>
      <c r="O549" s="121">
        <f t="shared" si="394"/>
        <v>477226.5666183334</v>
      </c>
    </row>
    <row r="550" spans="1:15" s="7" customFormat="1" ht="36.75" customHeight="1" x14ac:dyDescent="0.2">
      <c r="A550" s="271" t="s">
        <v>680</v>
      </c>
      <c r="B550" s="272"/>
      <c r="C550" s="272"/>
      <c r="D550" s="272"/>
      <c r="E550" s="272"/>
      <c r="F550" s="272"/>
      <c r="G550" s="272"/>
      <c r="H550" s="272"/>
      <c r="I550" s="272"/>
      <c r="J550" s="272"/>
      <c r="K550" s="272"/>
      <c r="L550" s="272"/>
      <c r="M550" s="272"/>
      <c r="N550" s="272"/>
      <c r="O550" s="273"/>
    </row>
    <row r="551" spans="1:15" s="7" customFormat="1" ht="36.75" customHeight="1" x14ac:dyDescent="0.2">
      <c r="A551" s="167">
        <v>446</v>
      </c>
      <c r="B551" s="108" t="s">
        <v>683</v>
      </c>
      <c r="C551" s="108" t="s">
        <v>361</v>
      </c>
      <c r="D551" s="125" t="s">
        <v>487</v>
      </c>
      <c r="E551" s="137" t="s">
        <v>305</v>
      </c>
      <c r="F551" s="137" t="s">
        <v>19</v>
      </c>
      <c r="G551" s="177">
        <v>35000</v>
      </c>
      <c r="H551" s="177">
        <v>0</v>
      </c>
      <c r="I551" s="177">
        <f t="shared" ref="I551:I560" si="395">SUM(G551:H551)</f>
        <v>35000</v>
      </c>
      <c r="J551" s="170">
        <f>IF(G551&gt;=Datos!$D$14,(Datos!$D$14*Datos!$C$14),IF(G551&lt;=Datos!$D$14,(G551*Datos!$C$14)))</f>
        <v>1004.5</v>
      </c>
      <c r="K551" s="176" t="str">
        <f>IF((G551-J551-L551)&lt;=Datos!$G$7,"0",IF((G551-J551-L551)&lt;=Datos!$G$8,((G551-J551-L551)-Datos!$F$8)*Datos!$I$6,IF((G551-J551-L551)&lt;=Datos!$G$9,Datos!$I$8+((G551-J551-L551)-Datos!$F$9)*Datos!$J$6,IF((G551-J551-L551)&gt;=Datos!$F$10,(Datos!$I$8+Datos!$J$8)+((G551-J551-L551)-Datos!$F$10)*Datos!$K$6))))</f>
        <v>0</v>
      </c>
      <c r="L551" s="170">
        <f>IF(G551&gt;=Datos!$D$15,(Datos!$D$15*Datos!$C$15),IF(G551&lt;=Datos!$D$15,(G551*Datos!$C$15)))</f>
        <v>1064</v>
      </c>
      <c r="M551" s="177">
        <v>5025</v>
      </c>
      <c r="N551" s="177">
        <f t="shared" ref="N551:N556" si="396">SUM(J551:M551)</f>
        <v>7093.5</v>
      </c>
      <c r="O551" s="213">
        <f>+G551-N551</f>
        <v>27906.5</v>
      </c>
    </row>
    <row r="552" spans="1:15" s="7" customFormat="1" ht="36.75" customHeight="1" x14ac:dyDescent="0.2">
      <c r="A552" s="167">
        <v>447</v>
      </c>
      <c r="B552" s="159" t="s">
        <v>576</v>
      </c>
      <c r="C552" s="108" t="s">
        <v>471</v>
      </c>
      <c r="D552" s="130" t="s">
        <v>685</v>
      </c>
      <c r="E552" s="137" t="s">
        <v>305</v>
      </c>
      <c r="F552" s="137" t="s">
        <v>19</v>
      </c>
      <c r="G552" s="177">
        <v>66000</v>
      </c>
      <c r="H552" s="177">
        <v>0</v>
      </c>
      <c r="I552" s="177">
        <f t="shared" si="395"/>
        <v>66000</v>
      </c>
      <c r="J552" s="170">
        <f>IF(G552&gt;=Datos!$D$14,(Datos!$D$14*Datos!$C$14),IF(G552&lt;=Datos!$D$14,(G552*Datos!$C$14)))</f>
        <v>1894.2</v>
      </c>
      <c r="K552" s="176">
        <f>IF((G552-J552-L552)&lt;=Datos!$G$7,"0",IF((G552-J552-L552)&lt;=Datos!$G$8,((G552-J552-L552)-Datos!$F$8)*Datos!$I$6,IF((G552-J552-L552)&lt;=Datos!$G$9,Datos!$I$8+((G552-J552-L552)-Datos!$F$9)*Datos!$J$6,IF((G552-J552-L552)&gt;=Datos!$F$10,(Datos!$I$8+Datos!$J$8)+((G552-J552-L552)-Datos!$F$10)*Datos!$K$6))))</f>
        <v>4615.755666666666</v>
      </c>
      <c r="L552" s="170">
        <f>IF(G552&gt;=Datos!$D$15,(Datos!$D$15*Datos!$C$15),IF(G552&lt;=Datos!$D$15,(G552*Datos!$C$15)))</f>
        <v>2006.4</v>
      </c>
      <c r="M552" s="177">
        <v>25</v>
      </c>
      <c r="N552" s="177">
        <f t="shared" si="396"/>
        <v>8541.3556666666664</v>
      </c>
      <c r="O552" s="213">
        <f t="shared" ref="O552:O553" si="397">+G552-N552</f>
        <v>57458.64433333333</v>
      </c>
    </row>
    <row r="553" spans="1:15" s="7" customFormat="1" ht="36.75" customHeight="1" x14ac:dyDescent="0.2">
      <c r="A553" s="167">
        <v>448</v>
      </c>
      <c r="B553" s="108" t="s">
        <v>363</v>
      </c>
      <c r="C553" s="108" t="s">
        <v>471</v>
      </c>
      <c r="D553" s="125" t="s">
        <v>684</v>
      </c>
      <c r="E553" s="137" t="s">
        <v>305</v>
      </c>
      <c r="F553" s="137" t="s">
        <v>19</v>
      </c>
      <c r="G553" s="177">
        <v>66000</v>
      </c>
      <c r="H553" s="177">
        <v>0</v>
      </c>
      <c r="I553" s="177">
        <f t="shared" si="395"/>
        <v>66000</v>
      </c>
      <c r="J553" s="170">
        <f>IF(G553&gt;=Datos!$D$14,(Datos!$D$14*Datos!$C$14),IF(G553&lt;=Datos!$D$14,(G553*Datos!$C$14)))</f>
        <v>1894.2</v>
      </c>
      <c r="K553" s="176">
        <f>IF((G553-J553-L553)&lt;=Datos!$G$7,"0",IF((G553-J553-L553)&lt;=Datos!$G$8,((G553-J553-L553)-Datos!$F$8)*Datos!$I$6,IF((G553-J553-L553)&lt;=Datos!$G$9,Datos!$I$8+((G553-J553-L553)-Datos!$F$9)*Datos!$J$6,IF((G553-J553-L553)&gt;=Datos!$F$10,(Datos!$I$8+Datos!$J$8)+((G553-J553-L553)-Datos!$F$10)*Datos!$K$6))))</f>
        <v>4615.755666666666</v>
      </c>
      <c r="L553" s="170">
        <f>IF(G553&gt;=Datos!$D$15,(Datos!$D$15*Datos!$C$15),IF(G553&lt;=Datos!$D$15,(G553*Datos!$C$15)))</f>
        <v>2006.4</v>
      </c>
      <c r="M553" s="177">
        <v>25</v>
      </c>
      <c r="N553" s="177">
        <f t="shared" si="396"/>
        <v>8541.3556666666664</v>
      </c>
      <c r="O553" s="213">
        <f t="shared" si="397"/>
        <v>57458.64433333333</v>
      </c>
    </row>
    <row r="554" spans="1:15" s="7" customFormat="1" ht="36.75" customHeight="1" x14ac:dyDescent="0.2">
      <c r="A554" s="167">
        <v>449</v>
      </c>
      <c r="B554" s="108" t="s">
        <v>381</v>
      </c>
      <c r="C554" s="108" t="s">
        <v>361</v>
      </c>
      <c r="D554" s="125" t="s">
        <v>1053</v>
      </c>
      <c r="E554" s="137" t="s">
        <v>305</v>
      </c>
      <c r="F554" s="137" t="s">
        <v>306</v>
      </c>
      <c r="G554" s="177">
        <v>120000</v>
      </c>
      <c r="H554" s="177">
        <v>0</v>
      </c>
      <c r="I554" s="177">
        <f t="shared" si="395"/>
        <v>120000</v>
      </c>
      <c r="J554" s="170">
        <f>IF(G554&gt;=Datos!$D$14,(Datos!$D$14*Datos!$C$14),IF(G554&lt;=Datos!$D$14,(G554*Datos!$C$14)))</f>
        <v>3444</v>
      </c>
      <c r="K554" s="176">
        <f>IF((G554-J554-L554)&lt;=Datos!$G$7,"0",IF((G554-J554-L554)&lt;=Datos!$G$8,((G554-J554-L554)-Datos!$F$8)*Datos!$I$6,IF((G554-J554-L554)&lt;=Datos!$G$9,Datos!$I$8+((G554-J554-L554)-Datos!$F$9)*Datos!$J$6,IF((G554-J554-L554)&gt;=Datos!$F$10,(Datos!$I$8+Datos!$J$8)+((G554-J554-L554)-Datos!$F$10)*Datos!$K$6))))</f>
        <v>16809.860666666667</v>
      </c>
      <c r="L554" s="170">
        <f>IF(G554&gt;=Datos!$D$15,(Datos!$D$15*Datos!$C$15),IF(G554&lt;=Datos!$D$15,(G554*Datos!$C$15)))</f>
        <v>3648</v>
      </c>
      <c r="M554" s="177">
        <v>25</v>
      </c>
      <c r="N554" s="177">
        <f t="shared" si="396"/>
        <v>23926.860666666667</v>
      </c>
      <c r="O554" s="213">
        <f>+G554-N554</f>
        <v>96073.139333333325</v>
      </c>
    </row>
    <row r="555" spans="1:15" s="7" customFormat="1" ht="36.75" customHeight="1" x14ac:dyDescent="0.2">
      <c r="A555" s="167">
        <v>450</v>
      </c>
      <c r="B555" s="108" t="s">
        <v>49</v>
      </c>
      <c r="C555" s="108" t="s">
        <v>361</v>
      </c>
      <c r="D555" s="125" t="s">
        <v>685</v>
      </c>
      <c r="E555" s="137" t="s">
        <v>305</v>
      </c>
      <c r="F555" s="137" t="s">
        <v>306</v>
      </c>
      <c r="G555" s="177">
        <v>66000</v>
      </c>
      <c r="H555" s="177">
        <v>0</v>
      </c>
      <c r="I555" s="177">
        <f t="shared" si="395"/>
        <v>66000</v>
      </c>
      <c r="J555" s="170">
        <f>IF(G555&gt;=Datos!$D$14,(Datos!$D$14*Datos!$C$14),IF(G555&lt;=Datos!$D$14,(G555*Datos!$C$14)))</f>
        <v>1894.2</v>
      </c>
      <c r="K555" s="176">
        <f>IF((G555-J555-L555)&lt;=Datos!$G$7,"0",IF((G555-J555-L555)&lt;=Datos!$G$8,((G555-J555-L555)-Datos!$F$8)*Datos!$I$6,IF((G555-J555-L555)&lt;=Datos!$G$9,Datos!$I$8+((G555-J555-L555)-Datos!$F$9)*Datos!$J$6,IF((G555-J555-L555)&gt;=Datos!$F$10,(Datos!$I$8+Datos!$J$8)+((G555-J555-L555)-Datos!$F$10)*Datos!$K$6))))</f>
        <v>4615.755666666666</v>
      </c>
      <c r="L555" s="170">
        <f>IF(G555&gt;=Datos!$D$15,(Datos!$D$15*Datos!$C$15),IF(G555&lt;=Datos!$D$15,(G555*Datos!$C$15)))</f>
        <v>2006.4</v>
      </c>
      <c r="M555" s="177">
        <v>25</v>
      </c>
      <c r="N555" s="177">
        <f t="shared" si="396"/>
        <v>8541.3556666666664</v>
      </c>
      <c r="O555" s="213">
        <f t="shared" ref="O555:O556" si="398">+G555-N555</f>
        <v>57458.64433333333</v>
      </c>
    </row>
    <row r="556" spans="1:15" s="7" customFormat="1" ht="36.75" customHeight="1" x14ac:dyDescent="0.2">
      <c r="A556" s="167">
        <v>451</v>
      </c>
      <c r="B556" s="108" t="s">
        <v>949</v>
      </c>
      <c r="C556" s="108" t="s">
        <v>361</v>
      </c>
      <c r="D556" s="125" t="s">
        <v>336</v>
      </c>
      <c r="E556" s="137" t="s">
        <v>305</v>
      </c>
      <c r="F556" s="137" t="s">
        <v>19</v>
      </c>
      <c r="G556" s="177">
        <v>66000</v>
      </c>
      <c r="H556" s="177">
        <v>0</v>
      </c>
      <c r="I556" s="177">
        <f t="shared" si="395"/>
        <v>66000</v>
      </c>
      <c r="J556" s="170">
        <f>IF(G556&gt;=Datos!$D$14,(Datos!$D$14*Datos!$C$14),IF(G556&lt;=Datos!$D$14,(G556*Datos!$C$14)))</f>
        <v>1894.2</v>
      </c>
      <c r="K556" s="176">
        <f>IF((G556-J556-L556)&lt;=Datos!$G$7,"0",IF((G556-J556-L556)&lt;=Datos!$G$8,((G556-J556-L556)-Datos!$F$8)*Datos!$I$6,IF((G556-J556-L556)&lt;=Datos!$G$9,Datos!$I$8+((G556-J556-L556)-Datos!$F$9)*Datos!$J$6,IF((G556-J556-L556)&gt;=Datos!$F$10,(Datos!$I$8+Datos!$J$8)+((G556-J556-L556)-Datos!$F$10)*Datos!$K$6))))</f>
        <v>4615.755666666666</v>
      </c>
      <c r="L556" s="170">
        <f>IF(G556&gt;=Datos!$D$15,(Datos!$D$15*Datos!$C$15),IF(G556&lt;=Datos!$D$15,(G556*Datos!$C$15)))</f>
        <v>2006.4</v>
      </c>
      <c r="M556" s="177">
        <v>25</v>
      </c>
      <c r="N556" s="177">
        <f t="shared" si="396"/>
        <v>8541.3556666666664</v>
      </c>
      <c r="O556" s="213">
        <f t="shared" si="398"/>
        <v>57458.64433333333</v>
      </c>
    </row>
    <row r="557" spans="1:15" s="7" customFormat="1" ht="36.75" customHeight="1" x14ac:dyDescent="0.2">
      <c r="A557" s="167">
        <v>452</v>
      </c>
      <c r="B557" s="108" t="s">
        <v>362</v>
      </c>
      <c r="C557" s="108" t="s">
        <v>361</v>
      </c>
      <c r="D557" s="125" t="s">
        <v>684</v>
      </c>
      <c r="E557" s="137" t="s">
        <v>305</v>
      </c>
      <c r="F557" s="137" t="s">
        <v>19</v>
      </c>
      <c r="G557" s="177">
        <v>66000</v>
      </c>
      <c r="H557" s="177">
        <v>0</v>
      </c>
      <c r="I557" s="177">
        <f t="shared" si="395"/>
        <v>66000</v>
      </c>
      <c r="J557" s="170">
        <f>IF(G557&gt;=Datos!$D$14,(Datos!$D$14*Datos!$C$14),IF(G557&lt;=Datos!$D$14,(G557*Datos!$C$14)))</f>
        <v>1894.2</v>
      </c>
      <c r="K557" s="176">
        <v>3929.57</v>
      </c>
      <c r="L557" s="170">
        <f>IF(G557&gt;=Datos!$D$15,(Datos!$D$15*Datos!$C$15),IF(G557&lt;=Datos!$D$15,(G557*Datos!$C$15)))</f>
        <v>2006.4</v>
      </c>
      <c r="M557" s="177">
        <v>3455.92</v>
      </c>
      <c r="N557" s="177">
        <f t="shared" ref="N557:N560" si="399">SUM(J557:M557)</f>
        <v>11286.09</v>
      </c>
      <c r="O557" s="213">
        <f t="shared" ref="O557:O560" si="400">+G557-N557</f>
        <v>54713.91</v>
      </c>
    </row>
    <row r="558" spans="1:15" s="7" customFormat="1" ht="36.75" customHeight="1" x14ac:dyDescent="0.2">
      <c r="A558" s="167">
        <v>453</v>
      </c>
      <c r="B558" s="186" t="s">
        <v>564</v>
      </c>
      <c r="C558" s="108" t="s">
        <v>471</v>
      </c>
      <c r="D558" s="186" t="s">
        <v>336</v>
      </c>
      <c r="E558" s="137" t="s">
        <v>305</v>
      </c>
      <c r="F558" s="137" t="s">
        <v>19</v>
      </c>
      <c r="G558" s="131">
        <v>66000</v>
      </c>
      <c r="H558" s="177">
        <v>0</v>
      </c>
      <c r="I558" s="177">
        <f t="shared" si="395"/>
        <v>66000</v>
      </c>
      <c r="J558" s="170">
        <f>IF(G558&gt;=Datos!$D$14,(Datos!$D$14*Datos!$C$14),IF(G558&lt;=Datos!$D$14,(G558*Datos!$C$14)))</f>
        <v>1894.2</v>
      </c>
      <c r="K558" s="176">
        <v>4272.66</v>
      </c>
      <c r="L558" s="170">
        <f>IF(G558&gt;=Datos!$D$15,(Datos!$D$15*Datos!$C$15),IF(G558&lt;=Datos!$D$15,(G558*Datos!$C$15)))</f>
        <v>2006.4</v>
      </c>
      <c r="M558" s="177">
        <v>1740.46</v>
      </c>
      <c r="N558" s="177">
        <f t="shared" si="399"/>
        <v>9913.7200000000012</v>
      </c>
      <c r="O558" s="213">
        <f t="shared" si="400"/>
        <v>56086.28</v>
      </c>
    </row>
    <row r="559" spans="1:15" s="7" customFormat="1" ht="36.75" customHeight="1" x14ac:dyDescent="0.2">
      <c r="A559" s="167">
        <v>454</v>
      </c>
      <c r="B559" s="108" t="s">
        <v>950</v>
      </c>
      <c r="C559" s="108" t="s">
        <v>361</v>
      </c>
      <c r="D559" s="108" t="s">
        <v>336</v>
      </c>
      <c r="E559" s="137" t="s">
        <v>305</v>
      </c>
      <c r="F559" s="137" t="s">
        <v>19</v>
      </c>
      <c r="G559" s="177">
        <v>66000</v>
      </c>
      <c r="H559" s="177">
        <v>0</v>
      </c>
      <c r="I559" s="177">
        <f t="shared" si="395"/>
        <v>66000</v>
      </c>
      <c r="J559" s="170">
        <f>IF(G559&gt;=Datos!$D$14,(Datos!$D$14*Datos!$C$14),IF(G559&lt;=Datos!$D$14,(G559*Datos!$C$14)))</f>
        <v>1894.2</v>
      </c>
      <c r="K559" s="176">
        <v>4272.66</v>
      </c>
      <c r="L559" s="170">
        <f>IF(G559&gt;=Datos!$D$15,(Datos!$D$15*Datos!$C$15),IF(G559&lt;=Datos!$D$15,(G559*Datos!$C$15)))</f>
        <v>2006.4</v>
      </c>
      <c r="M559" s="177">
        <v>1740.46</v>
      </c>
      <c r="N559" s="177">
        <f t="shared" si="399"/>
        <v>9913.7200000000012</v>
      </c>
      <c r="O559" s="213">
        <f t="shared" si="400"/>
        <v>56086.28</v>
      </c>
    </row>
    <row r="560" spans="1:15" s="7" customFormat="1" ht="36.75" customHeight="1" x14ac:dyDescent="0.2">
      <c r="A560" s="167">
        <v>455</v>
      </c>
      <c r="B560" s="108" t="s">
        <v>360</v>
      </c>
      <c r="C560" s="108" t="s">
        <v>361</v>
      </c>
      <c r="D560" s="125" t="s">
        <v>336</v>
      </c>
      <c r="E560" s="137" t="s">
        <v>305</v>
      </c>
      <c r="F560" s="137" t="s">
        <v>19</v>
      </c>
      <c r="G560" s="177">
        <v>66000</v>
      </c>
      <c r="H560" s="177">
        <v>0</v>
      </c>
      <c r="I560" s="177">
        <f t="shared" si="395"/>
        <v>66000</v>
      </c>
      <c r="J560" s="170">
        <f>IF(G560&gt;=Datos!$D$14,(Datos!$D$14*Datos!$C$14),IF(G560&lt;=Datos!$D$14,(G560*Datos!$C$14)))</f>
        <v>1894.2</v>
      </c>
      <c r="K560" s="176">
        <f>IF((G560-J560-L560)&lt;=Datos!$G$7,"0",IF((G560-J560-L560)&lt;=Datos!$G$8,((G560-J560-L560)-Datos!$F$8)*Datos!$I$6,IF((G560-J560-L560)&lt;=Datos!$G$9,Datos!$I$8+((G560-J560-L560)-Datos!$F$9)*Datos!$J$6,IF((G560-J560-L560)&gt;=Datos!$F$10,(Datos!$I$8+Datos!$J$8)+((G560-J560-L560)-Datos!$F$10)*Datos!$K$6))))</f>
        <v>4615.755666666666</v>
      </c>
      <c r="L560" s="170">
        <f>IF(G560&gt;=Datos!$D$15,(Datos!$D$15*Datos!$C$15),IF(G560&lt;=Datos!$D$15,(G560*Datos!$C$15)))</f>
        <v>2006.4</v>
      </c>
      <c r="M560" s="177">
        <v>25</v>
      </c>
      <c r="N560" s="177">
        <f t="shared" si="399"/>
        <v>8541.3556666666664</v>
      </c>
      <c r="O560" s="213">
        <f t="shared" si="400"/>
        <v>57458.64433333333</v>
      </c>
    </row>
    <row r="561" spans="1:16" s="86" customFormat="1" ht="36.75" customHeight="1" x14ac:dyDescent="0.2">
      <c r="A561" s="271" t="s">
        <v>490</v>
      </c>
      <c r="B561" s="274"/>
      <c r="C561" s="209">
        <v>10</v>
      </c>
      <c r="D561" s="209"/>
      <c r="E561" s="210"/>
      <c r="F561" s="211"/>
      <c r="G561" s="121">
        <f t="shared" ref="G561:O561" si="401">SUM(G551:G560)</f>
        <v>683000</v>
      </c>
      <c r="H561" s="121">
        <f t="shared" si="401"/>
        <v>0</v>
      </c>
      <c r="I561" s="121">
        <f t="shared" si="401"/>
        <v>683000</v>
      </c>
      <c r="J561" s="121">
        <f t="shared" si="401"/>
        <v>19602.100000000002</v>
      </c>
      <c r="K561" s="188">
        <f t="shared" si="401"/>
        <v>52363.528999999995</v>
      </c>
      <c r="L561" s="121">
        <f t="shared" si="401"/>
        <v>20763.2</v>
      </c>
      <c r="M561" s="121">
        <f t="shared" si="401"/>
        <v>12111.84</v>
      </c>
      <c r="N561" s="121">
        <f t="shared" si="401"/>
        <v>104840.66900000001</v>
      </c>
      <c r="O561" s="121">
        <f t="shared" si="401"/>
        <v>578159.33100000012</v>
      </c>
    </row>
    <row r="562" spans="1:16" ht="36.75" customHeight="1" thickBot="1" x14ac:dyDescent="0.25">
      <c r="A562" s="297" t="s">
        <v>303</v>
      </c>
      <c r="B562" s="296"/>
      <c r="C562" s="294"/>
      <c r="D562" s="295"/>
      <c r="E562" s="295"/>
      <c r="F562" s="296"/>
      <c r="G562" s="217">
        <f t="shared" ref="G562:O562" si="402">+G361+G18+G561+G485+G155+G549+G218+G539+G169+G535+G482+G479+G454+G401+G398+G379+G356+G353+G347+G338+G330+G320+G317+G311+G301+G292+G275+G270+G265+G260+G255+G249+G245+G237+G233+G215+G198+G166+G152+G66+G61+G53+G43+G36+G29+G22+G15+G202</f>
        <v>23095890.020000003</v>
      </c>
      <c r="H562" s="217">
        <f t="shared" si="402"/>
        <v>0</v>
      </c>
      <c r="I562" s="217">
        <f t="shared" si="402"/>
        <v>23095890.020000003</v>
      </c>
      <c r="J562" s="217">
        <f t="shared" si="402"/>
        <v>662852.04357400024</v>
      </c>
      <c r="K562" s="217">
        <f t="shared" si="402"/>
        <v>1441906.3479408496</v>
      </c>
      <c r="L562" s="217">
        <f t="shared" si="402"/>
        <v>701104.19660799985</v>
      </c>
      <c r="M562" s="217">
        <f t="shared" si="402"/>
        <v>488490.64</v>
      </c>
      <c r="N562" s="217">
        <f t="shared" si="402"/>
        <v>3294353.2281228499</v>
      </c>
      <c r="O562" s="217">
        <f t="shared" si="402"/>
        <v>19801536.791877151</v>
      </c>
    </row>
    <row r="563" spans="1:16" s="13" customFormat="1" ht="36.75" customHeight="1" x14ac:dyDescent="0.2">
      <c r="B563" s="189"/>
      <c r="C563" s="190"/>
      <c r="D563" s="191"/>
      <c r="E563" s="191"/>
      <c r="F563" s="191"/>
      <c r="G563" s="163"/>
      <c r="H563" s="224"/>
      <c r="I563" s="163"/>
      <c r="J563" s="163"/>
      <c r="K563" s="163"/>
      <c r="L563" s="163"/>
      <c r="M563" s="163"/>
      <c r="N563" s="163"/>
      <c r="O563" s="163"/>
      <c r="P563"/>
    </row>
    <row r="564" spans="1:16" ht="36.75" customHeight="1" x14ac:dyDescent="0.2">
      <c r="A564"/>
      <c r="C564" s="2" t="s">
        <v>20</v>
      </c>
      <c r="E564" s="192"/>
      <c r="F564"/>
      <c r="G564" s="286" t="s">
        <v>22</v>
      </c>
      <c r="H564" s="286"/>
      <c r="I564" s="7"/>
      <c r="J564" s="193"/>
      <c r="K564" s="163"/>
      <c r="L564" s="194"/>
      <c r="M564" s="2" t="s">
        <v>22</v>
      </c>
      <c r="N564" s="2"/>
      <c r="O564"/>
    </row>
    <row r="565" spans="1:16" ht="27" customHeight="1" x14ac:dyDescent="0.2">
      <c r="A565"/>
      <c r="C565" s="2"/>
      <c r="E565" s="192"/>
      <c r="F565"/>
      <c r="G565" s="222"/>
      <c r="H565" s="223"/>
      <c r="I565" s="194"/>
      <c r="J565" s="195"/>
      <c r="K565" s="243"/>
      <c r="L565" s="194"/>
      <c r="M565" s="194"/>
      <c r="N565" s="194"/>
      <c r="O565" s="222"/>
    </row>
    <row r="566" spans="1:16" ht="27" customHeight="1" x14ac:dyDescent="0.2">
      <c r="A566"/>
      <c r="C566" s="2"/>
      <c r="E566" s="196"/>
      <c r="F566"/>
      <c r="G566"/>
      <c r="I566" s="7"/>
      <c r="J566" s="193"/>
      <c r="K566" s="244"/>
      <c r="L566" s="7"/>
      <c r="M566" s="7"/>
      <c r="N566" s="7"/>
      <c r="O566"/>
    </row>
    <row r="567" spans="1:16" ht="27" customHeight="1" x14ac:dyDescent="0.2">
      <c r="A567"/>
      <c r="C567" s="144"/>
      <c r="D567" s="192"/>
      <c r="E567" s="192"/>
      <c r="F567"/>
      <c r="G567" s="144"/>
      <c r="H567" s="164"/>
      <c r="I567" s="7"/>
      <c r="J567" s="193"/>
      <c r="K567"/>
      <c r="L567" s="7"/>
      <c r="M567" s="197"/>
      <c r="N567" s="7"/>
      <c r="O567"/>
    </row>
    <row r="568" spans="1:16" ht="24.75" customHeight="1" x14ac:dyDescent="0.2">
      <c r="C568" s="2" t="s">
        <v>21</v>
      </c>
      <c r="D568" s="198"/>
      <c r="E568" s="192"/>
      <c r="F568"/>
      <c r="G568" s="293" t="s">
        <v>24</v>
      </c>
      <c r="H568" s="293"/>
      <c r="I568" s="7"/>
      <c r="J568" s="199"/>
      <c r="K568" s="163"/>
      <c r="L568" s="7"/>
      <c r="M568" s="2" t="s">
        <v>23</v>
      </c>
      <c r="N568" s="2"/>
      <c r="O568"/>
    </row>
    <row r="569" spans="1:16" ht="24.75" customHeight="1" x14ac:dyDescent="0.2">
      <c r="D569" s="192"/>
      <c r="E569" s="192"/>
      <c r="F569" s="192"/>
      <c r="K569" s="205"/>
      <c r="L569" s="200"/>
    </row>
    <row r="570" spans="1:16" x14ac:dyDescent="0.2">
      <c r="D570" s="201"/>
      <c r="E570" s="192"/>
      <c r="K570" s="245"/>
      <c r="L570" s="202"/>
    </row>
    <row r="571" spans="1:16" x14ac:dyDescent="0.2">
      <c r="E571" s="192"/>
    </row>
    <row r="572" spans="1:16" x14ac:dyDescent="0.2">
      <c r="D572" s="203"/>
      <c r="E572" s="204"/>
      <c r="F572" s="2" t="s">
        <v>861</v>
      </c>
      <c r="G572" s="205">
        <v>115000</v>
      </c>
      <c r="H572" s="205">
        <v>0</v>
      </c>
      <c r="I572" s="205">
        <f>+G572</f>
        <v>115000</v>
      </c>
      <c r="J572" s="205">
        <v>3300.5</v>
      </c>
      <c r="K572" s="205">
        <v>26966.23</v>
      </c>
      <c r="L572" s="205">
        <v>3496</v>
      </c>
      <c r="M572" s="205">
        <v>0</v>
      </c>
      <c r="N572" s="205">
        <v>33762.730000000003</v>
      </c>
      <c r="O572" s="205">
        <v>81237.27</v>
      </c>
    </row>
    <row r="573" spans="1:16" ht="14.25" x14ac:dyDescent="0.2">
      <c r="A573" s="9"/>
      <c r="B573" s="21"/>
      <c r="C573" s="8"/>
      <c r="D573" s="79"/>
      <c r="E573" s="21"/>
      <c r="F573" s="79" t="s">
        <v>862</v>
      </c>
      <c r="G573" s="205">
        <v>134000</v>
      </c>
      <c r="H573" s="205">
        <v>0</v>
      </c>
      <c r="I573" s="205">
        <f t="shared" ref="I573" si="403">+G573</f>
        <v>134000</v>
      </c>
      <c r="J573" s="205">
        <v>3845.8</v>
      </c>
      <c r="K573" s="205">
        <v>19459.652333333335</v>
      </c>
      <c r="L573" s="205">
        <v>4073.6</v>
      </c>
      <c r="M573" s="205">
        <v>0</v>
      </c>
      <c r="N573" s="205">
        <f>+J573+K573+L573</f>
        <v>27379.052333333333</v>
      </c>
      <c r="O573" s="205">
        <f>+I573-N573</f>
        <v>106620.94766666667</v>
      </c>
    </row>
    <row r="574" spans="1:16" ht="21.75" customHeight="1" x14ac:dyDescent="0.2">
      <c r="A574" s="91"/>
      <c r="B574" s="21"/>
      <c r="D574"/>
      <c r="E574"/>
      <c r="F574" s="82" t="s">
        <v>863</v>
      </c>
      <c r="G574" s="205">
        <v>22846890.02</v>
      </c>
      <c r="H574" s="205">
        <v>0</v>
      </c>
      <c r="I574" s="205">
        <v>22846890.02</v>
      </c>
      <c r="J574" s="205">
        <v>655705.78</v>
      </c>
      <c r="K574" s="205">
        <v>1395481.24</v>
      </c>
      <c r="L574" s="205">
        <v>693534.55</v>
      </c>
      <c r="M574" s="205">
        <v>488490.64</v>
      </c>
      <c r="N574" s="205">
        <v>3233212.21</v>
      </c>
      <c r="O574" s="205">
        <v>19613677.809999999</v>
      </c>
    </row>
    <row r="575" spans="1:16" ht="21.75" customHeight="1" x14ac:dyDescent="0.2">
      <c r="A575" s="9"/>
      <c r="B575" s="21"/>
      <c r="D575"/>
      <c r="E575"/>
      <c r="F575" s="21" t="s">
        <v>432</v>
      </c>
      <c r="G575" s="205">
        <f>SUM(G572:G574)</f>
        <v>23095890.02</v>
      </c>
      <c r="H575" s="205">
        <f t="shared" ref="H575:O575" si="404">SUM(H572:H574)</f>
        <v>0</v>
      </c>
      <c r="I575" s="205">
        <f t="shared" si="404"/>
        <v>23095890.02</v>
      </c>
      <c r="J575" s="205">
        <f t="shared" si="404"/>
        <v>662852.08000000007</v>
      </c>
      <c r="K575" s="205">
        <f t="shared" si="404"/>
        <v>1441907.1223333334</v>
      </c>
      <c r="L575" s="205">
        <f t="shared" si="404"/>
        <v>701104.15</v>
      </c>
      <c r="M575" s="205">
        <f t="shared" si="404"/>
        <v>488490.64</v>
      </c>
      <c r="N575" s="205">
        <f t="shared" si="404"/>
        <v>3294353.9923333335</v>
      </c>
      <c r="O575" s="205">
        <f t="shared" si="404"/>
        <v>19801536.027666666</v>
      </c>
    </row>
    <row r="576" spans="1:16" ht="21.75" customHeight="1" x14ac:dyDescent="0.2">
      <c r="A576" s="9"/>
      <c r="B576" s="21"/>
      <c r="D576"/>
      <c r="E576"/>
      <c r="F576" s="21"/>
      <c r="G576" s="205">
        <f>+G562-G575</f>
        <v>0</v>
      </c>
      <c r="H576" s="205">
        <f t="shared" ref="H576:O576" si="405">+H562-H575</f>
        <v>0</v>
      </c>
      <c r="I576" s="205">
        <f t="shared" si="405"/>
        <v>0</v>
      </c>
      <c r="J576" s="205">
        <f t="shared" si="405"/>
        <v>-3.6425999831408262E-2</v>
      </c>
      <c r="K576" s="205">
        <f t="shared" si="405"/>
        <v>-0.77439248375594616</v>
      </c>
      <c r="L576" s="205">
        <f t="shared" si="405"/>
        <v>4.6607999829575419E-2</v>
      </c>
      <c r="M576" s="205">
        <f t="shared" si="405"/>
        <v>0</v>
      </c>
      <c r="N576" s="205">
        <f t="shared" si="405"/>
        <v>-0.76421048352494836</v>
      </c>
      <c r="O576" s="205">
        <f t="shared" si="405"/>
        <v>0.76421048492193222</v>
      </c>
    </row>
    <row r="577" spans="1:15" ht="21.75" customHeight="1" x14ac:dyDescent="0.2">
      <c r="A577" s="9"/>
      <c r="B577" s="21"/>
      <c r="C577" s="8"/>
      <c r="D577" s="79"/>
      <c r="E577" s="21"/>
      <c r="F577" s="21"/>
      <c r="G577" s="83"/>
      <c r="H577" s="80"/>
      <c r="I577" s="9"/>
      <c r="J577" s="19"/>
      <c r="K577" s="9"/>
      <c r="L577" s="19"/>
      <c r="M577" s="19"/>
      <c r="N577" s="19"/>
      <c r="O577" s="19"/>
    </row>
    <row r="578" spans="1:15" ht="21.75" customHeight="1" x14ac:dyDescent="0.2">
      <c r="A578" s="9"/>
      <c r="B578" s="21"/>
      <c r="C578" s="8"/>
      <c r="D578" s="21"/>
      <c r="E578" s="21"/>
      <c r="F578" s="21"/>
      <c r="G578" s="9"/>
      <c r="H578" s="9"/>
      <c r="I578" s="9"/>
      <c r="J578" s="19"/>
      <c r="K578" s="238"/>
      <c r="L578" s="19"/>
      <c r="M578" s="19"/>
      <c r="N578" s="19"/>
      <c r="O578" s="19"/>
    </row>
    <row r="579" spans="1:15" ht="21.75" customHeight="1" x14ac:dyDescent="0.2">
      <c r="A579" s="9"/>
      <c r="B579" s="21"/>
      <c r="C579" s="8"/>
      <c r="D579" s="81"/>
      <c r="E579" s="21"/>
      <c r="F579" s="21"/>
      <c r="G579" s="84"/>
      <c r="H579" s="9"/>
      <c r="I579" s="9"/>
      <c r="J579" s="19"/>
      <c r="K579" s="9"/>
      <c r="L579" s="19"/>
      <c r="M579" s="19"/>
      <c r="N579" s="19"/>
      <c r="O579" s="19"/>
    </row>
    <row r="580" spans="1:15" ht="21.75" customHeight="1" x14ac:dyDescent="0.2">
      <c r="A580" s="9"/>
      <c r="B580" s="21"/>
      <c r="C580" s="8"/>
      <c r="D580" s="21"/>
      <c r="E580" s="21"/>
      <c r="F580" s="21"/>
      <c r="G580" s="9"/>
      <c r="H580" s="9"/>
      <c r="I580" s="9"/>
      <c r="J580" s="19"/>
      <c r="K580" s="246"/>
      <c r="L580" s="19"/>
      <c r="M580" s="19"/>
      <c r="N580" s="19"/>
      <c r="O580" s="19"/>
    </row>
    <row r="581" spans="1:15" ht="21.75" customHeight="1" x14ac:dyDescent="0.2">
      <c r="A581" s="9"/>
      <c r="B581" s="21"/>
      <c r="C581" s="8"/>
      <c r="D581" s="21"/>
      <c r="E581" s="21"/>
      <c r="F581" s="21"/>
      <c r="G581" s="9"/>
      <c r="H581" s="9"/>
      <c r="I581" s="9"/>
      <c r="J581" s="19"/>
      <c r="K581" s="9"/>
      <c r="L581" s="19"/>
      <c r="M581" s="19"/>
      <c r="N581" s="19"/>
      <c r="O581" s="19"/>
    </row>
    <row r="582" spans="1:15" ht="21.75" customHeight="1" x14ac:dyDescent="0.2">
      <c r="A582" s="9"/>
      <c r="B582" s="21"/>
      <c r="C582" s="8"/>
      <c r="D582" s="21"/>
      <c r="E582" s="21"/>
      <c r="F582" s="21"/>
      <c r="G582" s="9"/>
      <c r="H582" s="9"/>
      <c r="I582" s="9"/>
      <c r="J582" s="19"/>
      <c r="K582" s="9"/>
      <c r="L582" s="19"/>
      <c r="M582" s="19"/>
      <c r="N582" s="19"/>
      <c r="O582" s="19"/>
    </row>
    <row r="583" spans="1:15" ht="21.75" customHeight="1" x14ac:dyDescent="0.2">
      <c r="A583" s="9"/>
      <c r="B583" s="21"/>
      <c r="C583" s="8"/>
      <c r="D583" s="21"/>
      <c r="E583" s="21"/>
      <c r="F583" s="21"/>
      <c r="G583" s="9"/>
      <c r="H583" s="9"/>
      <c r="I583" s="9"/>
      <c r="J583" s="19"/>
      <c r="K583" s="9"/>
      <c r="L583" s="19"/>
      <c r="M583" s="19"/>
      <c r="N583" s="19"/>
      <c r="O583" s="19"/>
    </row>
    <row r="584" spans="1:15" ht="21.75" customHeight="1" x14ac:dyDescent="0.2">
      <c r="A584" s="9"/>
      <c r="B584" s="21"/>
      <c r="C584" s="8"/>
      <c r="D584" s="21"/>
      <c r="E584" s="21"/>
      <c r="F584" s="21"/>
      <c r="G584" s="9"/>
      <c r="H584" s="9"/>
      <c r="I584" s="9"/>
      <c r="J584" s="19"/>
      <c r="K584" s="9"/>
      <c r="L584" s="19"/>
      <c r="M584" s="19"/>
      <c r="N584" s="19"/>
      <c r="O584" s="19"/>
    </row>
    <row r="585" spans="1:15" ht="21.75" customHeight="1" x14ac:dyDescent="0.2">
      <c r="A585" s="9"/>
      <c r="B585" s="21"/>
      <c r="C585" s="8"/>
      <c r="D585" s="21"/>
      <c r="E585" s="21"/>
      <c r="F585" s="21"/>
      <c r="G585" s="9"/>
      <c r="H585" s="9"/>
      <c r="I585" s="9"/>
      <c r="J585" s="19"/>
      <c r="K585" s="9"/>
      <c r="L585" s="19"/>
      <c r="M585" s="19"/>
      <c r="N585" s="19"/>
      <c r="O585" s="19"/>
    </row>
    <row r="586" spans="1:15" ht="21.75" customHeight="1" x14ac:dyDescent="0.2">
      <c r="A586" s="9"/>
      <c r="B586" s="21"/>
      <c r="C586" s="8"/>
      <c r="D586" s="21"/>
      <c r="E586" s="21"/>
      <c r="F586" s="21"/>
      <c r="G586" s="9"/>
      <c r="H586" s="9"/>
      <c r="I586" s="9"/>
      <c r="J586" s="19"/>
      <c r="K586" s="9"/>
      <c r="L586" s="19"/>
      <c r="M586" s="19"/>
      <c r="N586" s="19"/>
      <c r="O586" s="19"/>
    </row>
    <row r="587" spans="1:15" ht="21.75" customHeight="1" x14ac:dyDescent="0.2">
      <c r="A587" s="9"/>
      <c r="B587" s="21"/>
      <c r="C587" s="8"/>
      <c r="D587" s="21"/>
      <c r="E587" s="21"/>
      <c r="F587" s="21"/>
      <c r="G587" s="9"/>
      <c r="H587" s="9"/>
      <c r="I587" s="9"/>
      <c r="J587" s="19"/>
      <c r="K587" s="9"/>
      <c r="L587" s="19"/>
      <c r="M587" s="19"/>
      <c r="N587" s="19"/>
      <c r="O587" s="19"/>
    </row>
    <row r="588" spans="1:15" ht="21.75" customHeight="1" x14ac:dyDescent="0.2">
      <c r="A588" s="9"/>
      <c r="B588" s="21"/>
      <c r="C588" s="8"/>
      <c r="D588" s="21"/>
      <c r="E588" s="21"/>
      <c r="F588" s="21"/>
      <c r="G588" s="9"/>
      <c r="H588" s="9"/>
      <c r="I588" s="9"/>
      <c r="J588" s="19"/>
      <c r="K588" s="9"/>
      <c r="L588" s="19"/>
      <c r="M588" s="19"/>
      <c r="N588" s="19"/>
      <c r="O588" s="19"/>
    </row>
    <row r="589" spans="1:15" ht="21.75" customHeight="1" x14ac:dyDescent="0.2">
      <c r="A589" s="9"/>
      <c r="B589" s="21"/>
      <c r="C589" s="8"/>
      <c r="D589" s="21"/>
      <c r="E589" s="21"/>
      <c r="F589" s="21"/>
      <c r="G589" s="9"/>
      <c r="H589" s="9"/>
      <c r="I589" s="9"/>
      <c r="J589" s="19"/>
      <c r="K589" s="9"/>
      <c r="L589" s="19"/>
      <c r="M589" s="19"/>
      <c r="N589" s="19"/>
      <c r="O589" s="19"/>
    </row>
    <row r="590" spans="1:15" ht="21.75" customHeight="1" x14ac:dyDescent="0.2">
      <c r="A590" s="9"/>
      <c r="B590" s="21"/>
      <c r="C590" s="8"/>
      <c r="D590" s="21"/>
      <c r="E590" s="21"/>
      <c r="F590" s="21"/>
      <c r="G590" s="9"/>
      <c r="H590" s="9"/>
      <c r="I590" s="9"/>
      <c r="J590" s="19"/>
      <c r="K590" s="9"/>
      <c r="L590" s="19"/>
      <c r="M590" s="19"/>
      <c r="N590" s="19"/>
      <c r="O590" s="19"/>
    </row>
    <row r="591" spans="1:15" ht="21.75" customHeight="1" x14ac:dyDescent="0.2">
      <c r="A591" s="9"/>
      <c r="B591" s="21"/>
      <c r="C591" s="8"/>
      <c r="D591" s="21"/>
      <c r="E591" s="21"/>
      <c r="F591" s="21"/>
      <c r="G591" s="9"/>
      <c r="H591" s="9"/>
      <c r="I591" s="9"/>
      <c r="J591" s="19"/>
      <c r="K591" s="9"/>
      <c r="L591" s="19"/>
      <c r="M591" s="19"/>
      <c r="N591" s="19"/>
      <c r="O591" s="19"/>
    </row>
    <row r="592" spans="1:15" ht="21.75" customHeight="1" x14ac:dyDescent="0.2">
      <c r="A592" s="9"/>
      <c r="B592" s="21"/>
      <c r="C592" s="8"/>
      <c r="D592" s="21"/>
      <c r="E592" s="21"/>
      <c r="F592" s="21"/>
      <c r="G592" s="9"/>
      <c r="H592" s="9"/>
      <c r="I592" s="9"/>
      <c r="J592" s="19"/>
      <c r="K592" s="9"/>
      <c r="L592" s="19"/>
      <c r="M592" s="19"/>
      <c r="N592" s="19"/>
      <c r="O592" s="19"/>
    </row>
    <row r="593" spans="1:15" ht="21.75" customHeight="1" x14ac:dyDescent="0.2">
      <c r="A593" s="9"/>
      <c r="B593" s="21"/>
      <c r="C593" s="8"/>
      <c r="D593" s="21"/>
      <c r="E593" s="21"/>
      <c r="F593" s="21"/>
      <c r="G593" s="9"/>
      <c r="H593" s="9"/>
      <c r="I593" s="9"/>
      <c r="J593" s="19"/>
      <c r="K593" s="9"/>
      <c r="L593" s="19"/>
      <c r="M593" s="19"/>
      <c r="N593" s="19"/>
      <c r="O593" s="19"/>
    </row>
    <row r="594" spans="1:15" ht="21.75" customHeight="1" x14ac:dyDescent="0.2">
      <c r="A594" s="9"/>
      <c r="B594" s="21"/>
      <c r="C594" s="8"/>
      <c r="D594" s="21"/>
      <c r="E594" s="21"/>
      <c r="F594" s="21"/>
      <c r="G594" s="9"/>
      <c r="H594" s="9"/>
      <c r="I594" s="9"/>
      <c r="J594" s="19"/>
      <c r="K594" s="9"/>
      <c r="L594" s="19"/>
      <c r="M594" s="19"/>
      <c r="N594" s="19"/>
      <c r="O594" s="19"/>
    </row>
    <row r="595" spans="1:15" ht="21.75" customHeight="1" x14ac:dyDescent="0.2">
      <c r="A595" s="9"/>
      <c r="B595" s="21"/>
      <c r="C595" s="8"/>
      <c r="D595" s="21"/>
      <c r="E595" s="21"/>
      <c r="F595" s="21"/>
      <c r="G595" s="9"/>
      <c r="H595" s="9"/>
      <c r="I595" s="9"/>
      <c r="J595" s="19"/>
      <c r="K595" s="9"/>
      <c r="L595" s="19"/>
      <c r="M595" s="19"/>
      <c r="N595" s="19"/>
      <c r="O595" s="19"/>
    </row>
    <row r="596" spans="1:15" ht="21.75" customHeight="1" x14ac:dyDescent="0.2">
      <c r="A596" s="9"/>
      <c r="B596" s="21"/>
      <c r="C596" s="8"/>
      <c r="D596" s="21"/>
      <c r="E596" s="21"/>
      <c r="F596" s="21"/>
      <c r="G596" s="9"/>
      <c r="H596" s="9"/>
      <c r="I596" s="9"/>
      <c r="J596" s="19"/>
      <c r="K596" s="9"/>
      <c r="L596" s="19"/>
      <c r="M596" s="19"/>
      <c r="N596" s="19"/>
      <c r="O596" s="19"/>
    </row>
    <row r="597" spans="1:15" ht="21.75" customHeight="1" x14ac:dyDescent="0.2">
      <c r="A597" s="9"/>
      <c r="B597" s="21"/>
      <c r="C597" s="8"/>
      <c r="D597" s="21"/>
      <c r="E597" s="21"/>
      <c r="F597" s="21"/>
      <c r="G597" s="9"/>
      <c r="H597" s="9"/>
      <c r="I597" s="9"/>
      <c r="J597" s="19"/>
      <c r="K597" s="9"/>
      <c r="L597" s="19"/>
      <c r="M597" s="19"/>
      <c r="N597" s="19"/>
      <c r="O597" s="19"/>
    </row>
    <row r="598" spans="1:15" ht="21.75" customHeight="1" x14ac:dyDescent="0.2">
      <c r="A598" s="9"/>
      <c r="B598" s="12"/>
      <c r="C598" s="10"/>
      <c r="D598" s="12"/>
      <c r="E598" s="12"/>
      <c r="F598" s="12"/>
      <c r="G598" s="11"/>
      <c r="H598" s="11"/>
      <c r="I598" s="11"/>
      <c r="J598" s="20"/>
      <c r="K598" s="11"/>
      <c r="L598" s="20"/>
      <c r="M598" s="20"/>
      <c r="N598" s="20"/>
      <c r="O598" s="20"/>
    </row>
    <row r="599" spans="1:15" ht="21.75" customHeight="1" x14ac:dyDescent="0.2">
      <c r="A599" s="9"/>
      <c r="B599" s="12"/>
      <c r="C599" s="10"/>
      <c r="D599" s="12"/>
      <c r="E599" s="12"/>
      <c r="F599" s="12"/>
      <c r="G599" s="11"/>
      <c r="H599" s="11"/>
      <c r="I599" s="11"/>
      <c r="J599" s="20"/>
      <c r="K599" s="11"/>
      <c r="L599" s="20"/>
      <c r="M599" s="20"/>
      <c r="N599" s="20"/>
      <c r="O599" s="20"/>
    </row>
    <row r="600" spans="1:15" ht="21.75" customHeight="1" x14ac:dyDescent="0.2">
      <c r="A600" s="11"/>
      <c r="B600" s="21"/>
      <c r="C600" s="8"/>
      <c r="D600" s="21"/>
      <c r="E600" s="21"/>
      <c r="F600" s="21"/>
      <c r="G600" s="9"/>
      <c r="H600" s="9"/>
      <c r="I600" s="9"/>
      <c r="J600" s="19"/>
      <c r="K600" s="9"/>
      <c r="L600" s="19"/>
      <c r="M600" s="19"/>
      <c r="N600" s="19"/>
      <c r="O600" s="19"/>
    </row>
    <row r="601" spans="1:15" ht="21.75" customHeight="1" x14ac:dyDescent="0.2">
      <c r="A601" s="11"/>
      <c r="B601" s="21"/>
      <c r="C601" s="8"/>
      <c r="D601" s="21"/>
      <c r="E601" s="21"/>
      <c r="F601" s="21"/>
      <c r="G601" s="9"/>
      <c r="H601" s="9"/>
      <c r="I601" s="9"/>
      <c r="J601" s="19"/>
      <c r="K601" s="9"/>
      <c r="L601" s="19"/>
      <c r="M601" s="19"/>
      <c r="N601" s="19"/>
      <c r="O601" s="19"/>
    </row>
    <row r="602" spans="1:15" ht="21.75" customHeight="1" x14ac:dyDescent="0.2">
      <c r="A602" s="9"/>
      <c r="B602" s="21"/>
      <c r="C602" s="8"/>
      <c r="D602" s="21"/>
      <c r="E602" s="21"/>
      <c r="F602" s="21"/>
      <c r="G602" s="9"/>
      <c r="H602" s="9"/>
      <c r="I602" s="9"/>
      <c r="J602" s="19"/>
      <c r="K602" s="9"/>
      <c r="L602" s="19"/>
      <c r="M602" s="19"/>
      <c r="N602" s="19"/>
      <c r="O602" s="19"/>
    </row>
    <row r="603" spans="1:15" ht="21.75" customHeight="1" x14ac:dyDescent="0.2">
      <c r="A603" s="9"/>
      <c r="B603" s="21"/>
      <c r="C603" s="8"/>
      <c r="D603" s="21"/>
      <c r="E603" s="21"/>
      <c r="F603" s="21"/>
      <c r="G603" s="9"/>
      <c r="H603" s="9"/>
      <c r="I603" s="9"/>
      <c r="J603" s="19"/>
      <c r="K603" s="9"/>
      <c r="L603" s="19"/>
      <c r="M603" s="19"/>
      <c r="N603" s="19"/>
      <c r="O603" s="19"/>
    </row>
    <row r="604" spans="1:15" ht="14.25" x14ac:dyDescent="0.2">
      <c r="A604" s="9"/>
      <c r="B604" s="21"/>
      <c r="C604" s="8"/>
      <c r="D604" s="21"/>
      <c r="E604" s="21"/>
      <c r="F604" s="21"/>
      <c r="G604" s="9"/>
      <c r="H604" s="9"/>
      <c r="I604" s="9"/>
      <c r="J604" s="19"/>
      <c r="K604" s="9"/>
      <c r="L604" s="19"/>
      <c r="M604" s="19"/>
      <c r="N604" s="19"/>
      <c r="O604" s="19"/>
    </row>
    <row r="605" spans="1:15" ht="14.25" x14ac:dyDescent="0.2">
      <c r="A605" s="9"/>
      <c r="B605" s="21"/>
      <c r="C605" s="8"/>
      <c r="D605" s="21"/>
      <c r="E605" s="21"/>
      <c r="F605" s="21"/>
      <c r="G605" s="9"/>
      <c r="H605" s="9"/>
      <c r="I605" s="9"/>
      <c r="J605" s="19"/>
      <c r="K605" s="9"/>
      <c r="L605" s="19"/>
      <c r="M605" s="19"/>
      <c r="N605" s="19"/>
      <c r="O605" s="19"/>
    </row>
    <row r="606" spans="1:15" ht="14.25" x14ac:dyDescent="0.2">
      <c r="A606" s="9"/>
      <c r="B606" s="21"/>
      <c r="C606" s="8"/>
      <c r="D606" s="21"/>
      <c r="E606" s="21"/>
      <c r="F606" s="21"/>
      <c r="G606" s="9"/>
      <c r="H606" s="9"/>
      <c r="I606" s="9"/>
      <c r="J606" s="19"/>
      <c r="K606" s="9"/>
      <c r="L606" s="19"/>
      <c r="M606" s="19"/>
      <c r="N606" s="19"/>
      <c r="O606" s="19"/>
    </row>
    <row r="607" spans="1:15" ht="14.25" x14ac:dyDescent="0.2">
      <c r="A607" s="9"/>
      <c r="B607" s="21"/>
      <c r="C607" s="8"/>
      <c r="D607" s="21"/>
      <c r="E607" s="21"/>
      <c r="F607" s="21"/>
      <c r="G607" s="9"/>
      <c r="H607" s="9"/>
      <c r="I607" s="9"/>
      <c r="J607" s="19"/>
      <c r="K607" s="9"/>
      <c r="L607" s="19"/>
      <c r="M607" s="19"/>
      <c r="N607" s="19"/>
      <c r="O607" s="19"/>
    </row>
    <row r="608" spans="1:15" ht="14.25" x14ac:dyDescent="0.2">
      <c r="A608" s="9"/>
      <c r="B608" s="21"/>
      <c r="C608" s="8"/>
      <c r="D608" s="21"/>
      <c r="E608" s="21"/>
      <c r="F608" s="21"/>
      <c r="G608" s="9"/>
      <c r="H608" s="9"/>
      <c r="I608" s="9"/>
      <c r="J608" s="19"/>
      <c r="K608" s="9"/>
      <c r="L608" s="19"/>
      <c r="M608" s="19"/>
      <c r="N608" s="19"/>
      <c r="O608" s="19"/>
    </row>
    <row r="609" spans="1:15" ht="14.25" x14ac:dyDescent="0.2">
      <c r="A609" s="9"/>
      <c r="B609" s="21"/>
      <c r="C609" s="8"/>
      <c r="D609" s="21"/>
      <c r="E609" s="21"/>
      <c r="F609" s="21"/>
      <c r="G609" s="9"/>
      <c r="H609" s="9"/>
      <c r="I609" s="9"/>
      <c r="J609" s="19"/>
      <c r="K609" s="9"/>
      <c r="L609" s="19"/>
      <c r="M609" s="19"/>
      <c r="N609" s="19"/>
      <c r="O609" s="19"/>
    </row>
    <row r="610" spans="1:15" ht="36" customHeight="1" x14ac:dyDescent="0.2">
      <c r="A610" s="9"/>
      <c r="B610" s="21"/>
      <c r="C610" s="8"/>
      <c r="D610" s="21"/>
      <c r="E610" s="21"/>
      <c r="F610" s="21"/>
      <c r="G610" s="9"/>
      <c r="H610" s="9"/>
      <c r="I610" s="9"/>
      <c r="J610" s="19"/>
      <c r="K610" s="9"/>
      <c r="L610" s="19"/>
      <c r="M610" s="19"/>
      <c r="N610" s="19"/>
      <c r="O610" s="19"/>
    </row>
    <row r="611" spans="1:15" ht="36" customHeight="1" x14ac:dyDescent="0.2">
      <c r="A611" s="9"/>
      <c r="B611" s="21"/>
      <c r="C611" s="8"/>
      <c r="D611" s="21"/>
      <c r="E611" s="21"/>
      <c r="F611" s="21"/>
      <c r="G611" s="9"/>
      <c r="H611" s="9"/>
      <c r="I611" s="9"/>
      <c r="J611" s="19"/>
      <c r="K611" s="9"/>
      <c r="L611" s="19"/>
      <c r="M611" s="19"/>
      <c r="N611" s="19"/>
      <c r="O611" s="19"/>
    </row>
    <row r="612" spans="1:15" ht="14.25" x14ac:dyDescent="0.2">
      <c r="A612" s="9"/>
      <c r="B612" s="12"/>
      <c r="C612" s="10"/>
      <c r="D612" s="12"/>
      <c r="E612" s="12"/>
      <c r="F612" s="12"/>
      <c r="G612" s="11"/>
      <c r="H612" s="11"/>
      <c r="I612" s="11"/>
      <c r="J612" s="20"/>
      <c r="K612" s="11"/>
      <c r="L612" s="20"/>
      <c r="M612" s="20"/>
      <c r="N612" s="20"/>
      <c r="O612" s="20"/>
    </row>
    <row r="613" spans="1:15" ht="36" customHeight="1" x14ac:dyDescent="0.2">
      <c r="A613" s="9"/>
      <c r="B613" s="12"/>
      <c r="C613" s="10"/>
      <c r="D613" s="12"/>
      <c r="E613" s="12"/>
      <c r="F613" s="12"/>
      <c r="G613" s="11"/>
      <c r="H613" s="11"/>
      <c r="I613" s="11"/>
      <c r="J613" s="20"/>
      <c r="K613" s="11"/>
      <c r="L613" s="20"/>
      <c r="M613" s="20"/>
      <c r="N613" s="20"/>
      <c r="O613" s="20"/>
    </row>
    <row r="614" spans="1:15" ht="36" customHeight="1" x14ac:dyDescent="0.2">
      <c r="A614" s="11"/>
      <c r="B614" s="12"/>
      <c r="C614" s="10"/>
      <c r="D614" s="12"/>
      <c r="E614" s="12"/>
      <c r="F614" s="12"/>
      <c r="G614" s="11"/>
      <c r="H614" s="11"/>
      <c r="I614" s="11"/>
      <c r="J614" s="20"/>
      <c r="K614" s="11"/>
      <c r="L614" s="20"/>
      <c r="M614" s="20"/>
      <c r="N614" s="20"/>
      <c r="O614" s="20"/>
    </row>
    <row r="615" spans="1:15" ht="36" customHeight="1" x14ac:dyDescent="0.2">
      <c r="A615" s="11"/>
      <c r="B615" s="12"/>
      <c r="C615" s="10"/>
      <c r="D615" s="12"/>
      <c r="E615" s="12"/>
      <c r="F615" s="12"/>
      <c r="G615" s="11"/>
      <c r="H615" s="11"/>
      <c r="I615" s="11"/>
      <c r="J615" s="20"/>
      <c r="K615" s="11"/>
      <c r="L615" s="20"/>
      <c r="M615" s="20"/>
      <c r="N615" s="20"/>
      <c r="O615" s="20"/>
    </row>
    <row r="616" spans="1:15" ht="36" customHeight="1" x14ac:dyDescent="0.2">
      <c r="A616" s="11"/>
      <c r="B616" s="12"/>
      <c r="C616" s="10"/>
      <c r="D616" s="12"/>
      <c r="E616" s="12"/>
      <c r="F616" s="12"/>
      <c r="G616" s="11"/>
      <c r="H616" s="11"/>
      <c r="I616" s="11"/>
      <c r="J616" s="20"/>
      <c r="K616" s="11"/>
      <c r="L616" s="20"/>
      <c r="M616" s="20"/>
      <c r="N616" s="20"/>
      <c r="O616" s="20"/>
    </row>
    <row r="617" spans="1:15" ht="14.25" x14ac:dyDescent="0.2">
      <c r="A617" s="11"/>
      <c r="B617" s="12"/>
      <c r="C617" s="10"/>
      <c r="D617" s="12"/>
      <c r="E617" s="12"/>
      <c r="F617" s="12"/>
      <c r="G617" s="11"/>
      <c r="H617" s="11"/>
      <c r="I617" s="11"/>
      <c r="J617" s="20"/>
      <c r="K617" s="11"/>
      <c r="L617" s="20"/>
      <c r="M617" s="20"/>
      <c r="N617" s="20"/>
      <c r="O617" s="20"/>
    </row>
    <row r="618" spans="1:15" ht="14.25" x14ac:dyDescent="0.2">
      <c r="A618" s="11"/>
      <c r="B618" s="12"/>
      <c r="C618" s="10"/>
      <c r="D618" s="12"/>
      <c r="E618" s="12"/>
      <c r="F618" s="12"/>
      <c r="G618" s="11"/>
      <c r="H618" s="11"/>
      <c r="I618" s="11"/>
      <c r="J618" s="20"/>
      <c r="K618" s="11"/>
      <c r="L618" s="20"/>
      <c r="M618" s="20"/>
      <c r="N618" s="20"/>
      <c r="O618" s="20"/>
    </row>
    <row r="619" spans="1:15" ht="14.25" x14ac:dyDescent="0.2">
      <c r="A619" s="11"/>
      <c r="B619" s="12"/>
      <c r="C619" s="10"/>
      <c r="D619" s="12"/>
      <c r="E619" s="12"/>
      <c r="F619" s="12"/>
      <c r="G619" s="11"/>
      <c r="H619" s="11"/>
      <c r="I619" s="11"/>
      <c r="J619" s="20"/>
      <c r="K619" s="11"/>
      <c r="L619" s="20"/>
      <c r="M619" s="20"/>
      <c r="N619" s="20"/>
      <c r="O619" s="20"/>
    </row>
    <row r="620" spans="1:15" ht="14.25" x14ac:dyDescent="0.2">
      <c r="A620" s="11"/>
      <c r="B620" s="12"/>
      <c r="C620" s="10"/>
      <c r="D620" s="12"/>
      <c r="E620" s="12"/>
      <c r="F620" s="12"/>
      <c r="G620" s="11"/>
      <c r="H620" s="11"/>
      <c r="I620" s="11"/>
      <c r="J620" s="20"/>
      <c r="K620" s="11"/>
      <c r="L620" s="20"/>
      <c r="M620" s="20"/>
      <c r="N620" s="20"/>
      <c r="O620" s="20"/>
    </row>
    <row r="621" spans="1:15" ht="14.25" x14ac:dyDescent="0.2">
      <c r="A621" s="11"/>
      <c r="B621" s="12"/>
      <c r="C621" s="10"/>
      <c r="D621" s="12"/>
      <c r="E621" s="12"/>
      <c r="F621" s="12"/>
      <c r="G621" s="11"/>
      <c r="H621" s="11"/>
      <c r="I621" s="11"/>
      <c r="J621" s="20"/>
      <c r="K621" s="11"/>
      <c r="L621" s="20"/>
      <c r="M621" s="20"/>
      <c r="N621" s="20"/>
      <c r="O621" s="20"/>
    </row>
    <row r="622" spans="1:15" ht="14.25" x14ac:dyDescent="0.2">
      <c r="A622" s="11"/>
      <c r="B622" s="12"/>
      <c r="C622" s="10"/>
      <c r="D622" s="12"/>
      <c r="E622" s="12"/>
      <c r="F622" s="12"/>
      <c r="G622" s="11"/>
      <c r="H622" s="11"/>
      <c r="I622" s="11"/>
      <c r="J622" s="20"/>
      <c r="K622" s="11"/>
      <c r="L622" s="20"/>
      <c r="M622" s="20"/>
      <c r="N622" s="20"/>
      <c r="O622" s="20"/>
    </row>
    <row r="623" spans="1:15" ht="14.25" x14ac:dyDescent="0.2">
      <c r="A623" s="11"/>
      <c r="B623" s="12"/>
      <c r="C623" s="10"/>
      <c r="D623" s="12"/>
      <c r="E623" s="12"/>
      <c r="F623" s="12"/>
      <c r="G623" s="11"/>
      <c r="H623" s="11"/>
      <c r="I623" s="11"/>
      <c r="J623" s="20"/>
      <c r="K623" s="11"/>
      <c r="L623" s="20"/>
      <c r="M623" s="20"/>
      <c r="N623" s="20"/>
      <c r="O623" s="20"/>
    </row>
    <row r="624" spans="1:15" ht="36" customHeight="1" x14ac:dyDescent="0.2">
      <c r="A624" s="11"/>
      <c r="B624" s="12"/>
      <c r="C624" s="10"/>
      <c r="D624" s="12"/>
      <c r="E624" s="12"/>
      <c r="F624" s="12"/>
      <c r="G624" s="11"/>
      <c r="H624" s="11"/>
      <c r="I624" s="11"/>
      <c r="J624" s="20"/>
      <c r="K624" s="11"/>
      <c r="L624" s="20"/>
      <c r="M624" s="20"/>
      <c r="N624" s="20"/>
      <c r="O624" s="20"/>
    </row>
    <row r="625" spans="1:15" ht="36" customHeight="1" x14ac:dyDescent="0.2">
      <c r="A625" s="22"/>
      <c r="B625" s="23"/>
      <c r="C625" s="24"/>
      <c r="D625" s="23"/>
      <c r="E625" s="23"/>
      <c r="F625" s="23"/>
      <c r="G625" s="22"/>
      <c r="H625" s="22"/>
      <c r="I625" s="22"/>
      <c r="J625" s="25"/>
      <c r="K625" s="22"/>
      <c r="L625" s="25"/>
      <c r="M625" s="25"/>
      <c r="N625" s="25"/>
      <c r="O625" s="25"/>
    </row>
    <row r="626" spans="1:15" ht="36" customHeight="1" x14ac:dyDescent="0.2">
      <c r="A626" s="6"/>
    </row>
    <row r="627" spans="1:15" ht="36" customHeight="1" x14ac:dyDescent="0.2">
      <c r="A627" s="6"/>
    </row>
    <row r="628" spans="1:15" ht="36" customHeight="1" x14ac:dyDescent="0.2"/>
    <row r="629" spans="1:15" ht="36" customHeight="1" x14ac:dyDescent="0.2"/>
    <row r="630" spans="1:15" ht="36" customHeight="1" x14ac:dyDescent="0.2"/>
    <row r="631" spans="1:15" ht="36" customHeight="1" x14ac:dyDescent="0.2"/>
    <row r="632" spans="1:15" ht="36" customHeight="1" x14ac:dyDescent="0.2"/>
    <row r="633" spans="1:15" ht="36" customHeight="1" x14ac:dyDescent="0.2"/>
    <row r="634" spans="1:15" ht="36" customHeight="1" x14ac:dyDescent="0.2"/>
    <row r="635" spans="1:15" ht="36" customHeight="1" x14ac:dyDescent="0.2"/>
    <row r="636" spans="1:15" ht="36" customHeight="1" x14ac:dyDescent="0.2"/>
    <row r="637" spans="1:15" ht="36" customHeight="1" x14ac:dyDescent="0.2"/>
  </sheetData>
  <sortState xmlns:xlrd2="http://schemas.microsoft.com/office/spreadsheetml/2017/richdata2" ref="A11:O539">
    <sortCondition ref="B11:B539"/>
  </sortState>
  <mergeCells count="104">
    <mergeCell ref="A16:O16"/>
    <mergeCell ref="A18:B18"/>
    <mergeCell ref="A67:N67"/>
    <mergeCell ref="A152:B152"/>
    <mergeCell ref="A233:B233"/>
    <mergeCell ref="A203:N203"/>
    <mergeCell ref="A156:N156"/>
    <mergeCell ref="A166:B166"/>
    <mergeCell ref="A170:N170"/>
    <mergeCell ref="A198:B198"/>
    <mergeCell ref="A199:N199"/>
    <mergeCell ref="A202:B202"/>
    <mergeCell ref="A219:O219"/>
    <mergeCell ref="A216:N216"/>
    <mergeCell ref="A218:B218"/>
    <mergeCell ref="A167:N167"/>
    <mergeCell ref="A234:N234"/>
    <mergeCell ref="A237:B237"/>
    <mergeCell ref="A270:B270"/>
    <mergeCell ref="A238:N238"/>
    <mergeCell ref="A169:B169"/>
    <mergeCell ref="A23:O23"/>
    <mergeCell ref="A19:O19"/>
    <mergeCell ref="A44:N44"/>
    <mergeCell ref="A29:B29"/>
    <mergeCell ref="A22:B22"/>
    <mergeCell ref="A36:B36"/>
    <mergeCell ref="A43:B43"/>
    <mergeCell ref="A30:O30"/>
    <mergeCell ref="A37:O37"/>
    <mergeCell ref="A54:N54"/>
    <mergeCell ref="A61:B61"/>
    <mergeCell ref="A53:B53"/>
    <mergeCell ref="A62:N62"/>
    <mergeCell ref="A66:B66"/>
    <mergeCell ref="A153:N153"/>
    <mergeCell ref="A155:B155"/>
    <mergeCell ref="A265:B265"/>
    <mergeCell ref="A260:B260"/>
    <mergeCell ref="A256:O256"/>
    <mergeCell ref="B5:N5"/>
    <mergeCell ref="B6:N6"/>
    <mergeCell ref="B7:N7"/>
    <mergeCell ref="B8:N8"/>
    <mergeCell ref="A15:B15"/>
    <mergeCell ref="A11:O11"/>
    <mergeCell ref="G568:H568"/>
    <mergeCell ref="A348:O348"/>
    <mergeCell ref="A353:B353"/>
    <mergeCell ref="A356:B356"/>
    <mergeCell ref="A486:O486"/>
    <mergeCell ref="A550:O550"/>
    <mergeCell ref="A536:O536"/>
    <mergeCell ref="A539:B539"/>
    <mergeCell ref="A549:B549"/>
    <mergeCell ref="G564:H564"/>
    <mergeCell ref="C562:F562"/>
    <mergeCell ref="A562:B562"/>
    <mergeCell ref="A455:O455"/>
    <mergeCell ref="A479:B479"/>
    <mergeCell ref="A398:B398"/>
    <mergeCell ref="A399:O399"/>
    <mergeCell ref="A215:B215"/>
    <mergeCell ref="A292:B292"/>
    <mergeCell ref="A561:B561"/>
    <mergeCell ref="A331:O331"/>
    <mergeCell ref="A338:B338"/>
    <mergeCell ref="A354:O354"/>
    <mergeCell ref="A535:B535"/>
    <mergeCell ref="A540:O540"/>
    <mergeCell ref="A380:O380"/>
    <mergeCell ref="A480:O480"/>
    <mergeCell ref="A482:B482"/>
    <mergeCell ref="A401:B401"/>
    <mergeCell ref="A402:O402"/>
    <mergeCell ref="A454:B454"/>
    <mergeCell ref="A357:O357"/>
    <mergeCell ref="A361:B361"/>
    <mergeCell ref="A362:O362"/>
    <mergeCell ref="A379:B379"/>
    <mergeCell ref="A483:O483"/>
    <mergeCell ref="A485:B485"/>
    <mergeCell ref="A347:B347"/>
    <mergeCell ref="A261:O261"/>
    <mergeCell ref="A255:B255"/>
    <mergeCell ref="A246:N246"/>
    <mergeCell ref="A245:B245"/>
    <mergeCell ref="A330:B330"/>
    <mergeCell ref="A339:O339"/>
    <mergeCell ref="A275:B275"/>
    <mergeCell ref="A266:O266"/>
    <mergeCell ref="A302:O302"/>
    <mergeCell ref="A311:B311"/>
    <mergeCell ref="A317:B317"/>
    <mergeCell ref="A271:N271"/>
    <mergeCell ref="A276:N276"/>
    <mergeCell ref="A321:O321"/>
    <mergeCell ref="A301:B301"/>
    <mergeCell ref="A293:N293"/>
    <mergeCell ref="A312:O312"/>
    <mergeCell ref="A318:O318"/>
    <mergeCell ref="A320:B320"/>
    <mergeCell ref="A249:B249"/>
    <mergeCell ref="A250:O250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569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68"/>
  <sheetViews>
    <sheetView showGridLines="0" tabSelected="1" topLeftCell="A239" zoomScale="80" zoomScaleNormal="80" zoomScaleSheetLayoutView="70" workbookViewId="0">
      <selection activeCell="D250" sqref="D250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5"/>
      <c r="B4" s="2"/>
      <c r="C4" s="2"/>
      <c r="D4" s="2"/>
      <c r="E4" s="2"/>
      <c r="F4" s="2"/>
      <c r="G4" s="2"/>
      <c r="H4" s="2"/>
      <c r="I4" s="2"/>
      <c r="J4" s="2"/>
      <c r="K4" s="2"/>
      <c r="L4" s="95"/>
      <c r="M4" s="95"/>
      <c r="N4" s="95"/>
      <c r="O4" s="2"/>
      <c r="P4" s="2"/>
      <c r="Q4" s="2"/>
    </row>
    <row r="5" spans="1:17" x14ac:dyDescent="0.2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</row>
    <row r="6" spans="1:17" x14ac:dyDescent="0.2">
      <c r="A6" s="282" t="s">
        <v>9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</row>
    <row r="7" spans="1:17" x14ac:dyDescent="0.2">
      <c r="A7" s="282" t="s">
        <v>1057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</row>
    <row r="8" spans="1:17" ht="9" customHeight="1" x14ac:dyDescent="0.2">
      <c r="A8" s="95"/>
      <c r="B8" s="96"/>
      <c r="C8" s="96"/>
      <c r="D8" s="96"/>
      <c r="E8" s="96"/>
      <c r="F8" s="96"/>
      <c r="G8" s="96"/>
      <c r="H8" s="96"/>
      <c r="I8" s="96"/>
      <c r="J8" s="2"/>
      <c r="K8" s="96"/>
      <c r="L8" s="95"/>
      <c r="M8" s="97"/>
      <c r="N8" s="97"/>
      <c r="O8" s="2"/>
      <c r="P8" s="2"/>
      <c r="Q8" s="2"/>
    </row>
    <row r="9" spans="1:17" x14ac:dyDescent="0.2">
      <c r="A9" s="165"/>
      <c r="B9" s="286" t="s">
        <v>727</v>
      </c>
      <c r="C9" s="286"/>
      <c r="D9" s="286"/>
      <c r="E9" s="286"/>
      <c r="F9" s="286"/>
      <c r="G9" s="286"/>
      <c r="H9" s="286"/>
      <c r="I9" s="286"/>
      <c r="J9" s="286"/>
      <c r="K9" s="287"/>
      <c r="L9" s="288"/>
      <c r="M9" s="289"/>
      <c r="N9" s="286"/>
      <c r="O9" s="2"/>
    </row>
    <row r="10" spans="1:17" x14ac:dyDescent="0.2">
      <c r="A10" s="95"/>
      <c r="B10" s="2"/>
      <c r="C10" s="2"/>
      <c r="D10" s="2"/>
      <c r="E10" s="2"/>
      <c r="F10" s="2"/>
      <c r="G10" s="2"/>
      <c r="H10" s="2"/>
      <c r="I10" s="2"/>
      <c r="J10" s="2"/>
      <c r="K10" s="2"/>
      <c r="L10" s="95"/>
      <c r="M10" s="95"/>
      <c r="N10" s="95"/>
      <c r="O10" s="2"/>
      <c r="P10" s="2"/>
      <c r="Q10" s="2"/>
    </row>
    <row r="11" spans="1:17" x14ac:dyDescent="0.2">
      <c r="A11" s="95"/>
      <c r="B11" s="2"/>
      <c r="C11" s="2"/>
      <c r="D11" s="2"/>
      <c r="E11" s="2"/>
      <c r="F11" s="2"/>
      <c r="G11" s="2"/>
      <c r="H11" s="2"/>
      <c r="I11" s="2"/>
      <c r="J11" s="2"/>
      <c r="K11" s="2"/>
      <c r="L11" s="95"/>
      <c r="M11" s="95"/>
      <c r="N11" s="95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7" t="s">
        <v>8</v>
      </c>
      <c r="B13" s="88" t="s">
        <v>5</v>
      </c>
      <c r="C13" s="88" t="s">
        <v>17</v>
      </c>
      <c r="D13" s="88" t="s">
        <v>6</v>
      </c>
      <c r="E13" s="88" t="s">
        <v>7</v>
      </c>
      <c r="F13" s="88" t="s">
        <v>18</v>
      </c>
      <c r="G13" s="88" t="s">
        <v>377</v>
      </c>
      <c r="H13" s="88" t="s">
        <v>14</v>
      </c>
      <c r="I13" s="88" t="s">
        <v>12</v>
      </c>
      <c r="J13" s="88" t="s">
        <v>346</v>
      </c>
      <c r="K13" s="88" t="s">
        <v>347</v>
      </c>
      <c r="L13" s="88" t="s">
        <v>0</v>
      </c>
      <c r="M13" s="88" t="s">
        <v>1</v>
      </c>
      <c r="N13" s="88" t="s">
        <v>2</v>
      </c>
      <c r="O13" s="88" t="s">
        <v>348</v>
      </c>
      <c r="P13" s="88" t="s">
        <v>349</v>
      </c>
      <c r="Q13" s="98" t="s">
        <v>10</v>
      </c>
    </row>
    <row r="14" spans="1:17" s="7" customFormat="1" ht="36.75" customHeight="1" x14ac:dyDescent="0.2">
      <c r="A14" s="271" t="s">
        <v>767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3"/>
    </row>
    <row r="15" spans="1:17" ht="38.25" customHeight="1" x14ac:dyDescent="0.2">
      <c r="A15" s="107">
        <v>1</v>
      </c>
      <c r="B15" s="100" t="s">
        <v>602</v>
      </c>
      <c r="C15" s="100" t="s">
        <v>446</v>
      </c>
      <c r="D15" s="100" t="s">
        <v>768</v>
      </c>
      <c r="E15" s="101" t="s">
        <v>308</v>
      </c>
      <c r="F15" s="101" t="s">
        <v>19</v>
      </c>
      <c r="G15" s="102">
        <v>45748</v>
      </c>
      <c r="H15" s="102">
        <v>45931</v>
      </c>
      <c r="I15" s="104">
        <v>105000</v>
      </c>
      <c r="J15" s="104">
        <v>0</v>
      </c>
      <c r="K15" s="104">
        <f>SUM(I15:J15)</f>
        <v>105000</v>
      </c>
      <c r="L15" s="104">
        <f>IF(I15&gt;=Datos!$D$14,(Datos!$D$14*Datos!$C$14),IF(I15&lt;=Datos!$D$14,(I15*Datos!$C$14)))</f>
        <v>3013.5</v>
      </c>
      <c r="M15" s="105">
        <v>12852.63</v>
      </c>
      <c r="N15" s="104">
        <f>IF(I15&gt;=Datos!$D$15,(Datos!$D$15*Datos!$C$15),IF(I15&lt;=Datos!$D$15,(I15*Datos!$C$15)))</f>
        <v>3192</v>
      </c>
      <c r="O15" s="104">
        <v>1740.46</v>
      </c>
      <c r="P15" s="104">
        <f>SUM(L15:O15)</f>
        <v>20798.589999999997</v>
      </c>
      <c r="Q15" s="106">
        <f>+K15-P15</f>
        <v>84201.41</v>
      </c>
    </row>
    <row r="16" spans="1:17" s="86" customFormat="1" ht="36.75" customHeight="1" x14ac:dyDescent="0.2">
      <c r="A16" s="271" t="s">
        <v>490</v>
      </c>
      <c r="B16" s="272"/>
      <c r="C16" s="117">
        <v>1</v>
      </c>
      <c r="D16" s="117"/>
      <c r="E16" s="212"/>
      <c r="F16" s="118"/>
      <c r="G16" s="119"/>
      <c r="H16" s="120"/>
      <c r="I16" s="121">
        <f>SUM(I15)</f>
        <v>105000</v>
      </c>
      <c r="J16" s="121">
        <f t="shared" ref="J16:Q16" si="0">SUM(J15)</f>
        <v>0</v>
      </c>
      <c r="K16" s="121">
        <f t="shared" si="0"/>
        <v>105000</v>
      </c>
      <c r="L16" s="121">
        <f t="shared" si="0"/>
        <v>3013.5</v>
      </c>
      <c r="M16" s="121">
        <f t="shared" si="0"/>
        <v>12852.63</v>
      </c>
      <c r="N16" s="121">
        <f t="shared" si="0"/>
        <v>3192</v>
      </c>
      <c r="O16" s="121">
        <f t="shared" si="0"/>
        <v>1740.46</v>
      </c>
      <c r="P16" s="121">
        <f t="shared" si="0"/>
        <v>20798.589999999997</v>
      </c>
      <c r="Q16" s="121">
        <f t="shared" si="0"/>
        <v>84201.41</v>
      </c>
    </row>
    <row r="17" spans="1:17" s="7" customFormat="1" ht="36.75" customHeight="1" x14ac:dyDescent="0.2">
      <c r="A17" s="271" t="s">
        <v>531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3"/>
    </row>
    <row r="18" spans="1:17" s="7" customFormat="1" ht="38.25" customHeight="1" x14ac:dyDescent="0.2">
      <c r="A18" s="107">
        <v>2</v>
      </c>
      <c r="B18" s="115" t="s">
        <v>762</v>
      </c>
      <c r="C18" s="115" t="s">
        <v>446</v>
      </c>
      <c r="D18" s="115" t="s">
        <v>763</v>
      </c>
      <c r="E18" s="116" t="s">
        <v>308</v>
      </c>
      <c r="F18" s="116" t="s">
        <v>19</v>
      </c>
      <c r="G18" s="127">
        <v>45778</v>
      </c>
      <c r="H18" s="128">
        <v>45962</v>
      </c>
      <c r="I18" s="112">
        <v>65000</v>
      </c>
      <c r="J18" s="112">
        <v>0</v>
      </c>
      <c r="K18" s="112">
        <f>SUM(I18:J18)</f>
        <v>65000</v>
      </c>
      <c r="L18" s="112">
        <f>IF(I18&gt;=Datos!$D$14,(Datos!$D$14*Datos!$C$14),IF(I18&lt;=Datos!$D$14,(I18*Datos!$C$14)))</f>
        <v>1865.5</v>
      </c>
      <c r="M18" s="113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2">
        <f>IF(I18&gt;=Datos!$D$15,(Datos!$D$15*Datos!$C$15),IF(I18&lt;=Datos!$D$15,(I18*Datos!$C$15)))</f>
        <v>1976</v>
      </c>
      <c r="O18" s="112">
        <v>25</v>
      </c>
      <c r="P18" s="112">
        <f>SUM(L18:O18)</f>
        <v>8294.0756666666657</v>
      </c>
      <c r="Q18" s="114">
        <f>+K18-P18</f>
        <v>56705.924333333336</v>
      </c>
    </row>
    <row r="19" spans="1:17" s="7" customFormat="1" ht="38.25" customHeight="1" x14ac:dyDescent="0.2">
      <c r="A19" s="107">
        <v>3</v>
      </c>
      <c r="B19" s="115" t="s">
        <v>287</v>
      </c>
      <c r="C19" s="115" t="s">
        <v>446</v>
      </c>
      <c r="D19" s="115" t="s">
        <v>556</v>
      </c>
      <c r="E19" s="116" t="s">
        <v>308</v>
      </c>
      <c r="F19" s="116" t="s">
        <v>306</v>
      </c>
      <c r="G19" s="127">
        <v>45748</v>
      </c>
      <c r="H19" s="128">
        <v>45931</v>
      </c>
      <c r="I19" s="112">
        <v>140000</v>
      </c>
      <c r="J19" s="112">
        <v>0</v>
      </c>
      <c r="K19" s="112">
        <f>SUM(I19:J19)</f>
        <v>140000</v>
      </c>
      <c r="L19" s="112">
        <f>IF(I19&gt;=Datos!$D$14,(Datos!$D$14*Datos!$C$14),IF(I19&lt;=Datos!$D$14,(I19*Datos!$C$14)))</f>
        <v>4018</v>
      </c>
      <c r="M19" s="113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21514.360666666667</v>
      </c>
      <c r="N19" s="112">
        <f>IF(I19&gt;=Datos!$D$15,(Datos!$D$15*Datos!$C$15),IF(I19&lt;=Datos!$D$15,(I19*Datos!$C$15)))</f>
        <v>4256</v>
      </c>
      <c r="O19" s="112">
        <v>15891.79</v>
      </c>
      <c r="P19" s="112">
        <f>SUM(L19:O19)</f>
        <v>45680.150666666668</v>
      </c>
      <c r="Q19" s="114">
        <f>+K19-P19</f>
        <v>94319.849333333332</v>
      </c>
    </row>
    <row r="20" spans="1:17" s="86" customFormat="1" ht="36.75" customHeight="1" x14ac:dyDescent="0.2">
      <c r="A20" s="271" t="s">
        <v>490</v>
      </c>
      <c r="B20" s="272"/>
      <c r="C20" s="117">
        <v>2</v>
      </c>
      <c r="D20" s="117"/>
      <c r="E20" s="212"/>
      <c r="F20" s="118"/>
      <c r="G20" s="119"/>
      <c r="H20" s="120"/>
      <c r="I20" s="121">
        <f>SUM(I18:I19)</f>
        <v>205000</v>
      </c>
      <c r="J20" s="121">
        <f t="shared" ref="J20:Q20" si="1">SUM(J18:J19)</f>
        <v>0</v>
      </c>
      <c r="K20" s="121">
        <f t="shared" si="1"/>
        <v>205000</v>
      </c>
      <c r="L20" s="121">
        <f t="shared" si="1"/>
        <v>5883.5</v>
      </c>
      <c r="M20" s="121">
        <f t="shared" si="1"/>
        <v>25941.936333333331</v>
      </c>
      <c r="N20" s="121">
        <f t="shared" si="1"/>
        <v>6232</v>
      </c>
      <c r="O20" s="121">
        <f t="shared" si="1"/>
        <v>15916.79</v>
      </c>
      <c r="P20" s="121">
        <f t="shared" si="1"/>
        <v>53974.226333333332</v>
      </c>
      <c r="Q20" s="121">
        <f t="shared" si="1"/>
        <v>151025.77366666668</v>
      </c>
    </row>
    <row r="21" spans="1:17" s="7" customFormat="1" ht="36.75" customHeight="1" x14ac:dyDescent="0.2">
      <c r="A21" s="271" t="s">
        <v>532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3"/>
    </row>
    <row r="22" spans="1:17" ht="38.25" customHeight="1" x14ac:dyDescent="0.2">
      <c r="A22" s="107">
        <v>4</v>
      </c>
      <c r="B22" s="100" t="s">
        <v>480</v>
      </c>
      <c r="C22" s="100" t="s">
        <v>446</v>
      </c>
      <c r="D22" s="100" t="s">
        <v>513</v>
      </c>
      <c r="E22" s="101" t="s">
        <v>308</v>
      </c>
      <c r="F22" s="101" t="s">
        <v>19</v>
      </c>
      <c r="G22" s="102">
        <v>45717</v>
      </c>
      <c r="H22" s="102">
        <v>45901</v>
      </c>
      <c r="I22" s="104">
        <v>115000</v>
      </c>
      <c r="J22" s="104">
        <v>0</v>
      </c>
      <c r="K22" s="104">
        <f>SUM(I22:J22)</f>
        <v>115000</v>
      </c>
      <c r="L22" s="104">
        <f>IF(I22&gt;=Datos!$D$14,(Datos!$D$14*Datos!$C$14),IF(I22&lt;=Datos!$D$14,(I22*Datos!$C$14)))</f>
        <v>3300.5</v>
      </c>
      <c r="M22" s="105">
        <v>15204.88</v>
      </c>
      <c r="N22" s="104">
        <f>IF(I22&gt;=Datos!$D$15,(Datos!$D$15*Datos!$C$15),IF(I22&lt;=Datos!$D$15,(I22*Datos!$C$15)))</f>
        <v>3496</v>
      </c>
      <c r="O22" s="104">
        <v>1740.46</v>
      </c>
      <c r="P22" s="104">
        <f>SUM(L22:O22)</f>
        <v>23741.839999999997</v>
      </c>
      <c r="Q22" s="106">
        <f>+K22-P22</f>
        <v>91258.16</v>
      </c>
    </row>
    <row r="23" spans="1:17" s="86" customFormat="1" ht="36.75" customHeight="1" x14ac:dyDescent="0.2">
      <c r="A23" s="271" t="s">
        <v>490</v>
      </c>
      <c r="B23" s="272"/>
      <c r="C23" s="117">
        <v>1</v>
      </c>
      <c r="D23" s="117"/>
      <c r="E23" s="212"/>
      <c r="F23" s="118"/>
      <c r="G23" s="119"/>
      <c r="H23" s="120"/>
      <c r="I23" s="121">
        <f>SUM(I22)</f>
        <v>115000</v>
      </c>
      <c r="J23" s="121">
        <f t="shared" ref="J23:Q23" si="2">SUM(J22)</f>
        <v>0</v>
      </c>
      <c r="K23" s="121">
        <f t="shared" si="2"/>
        <v>115000</v>
      </c>
      <c r="L23" s="121">
        <f t="shared" si="2"/>
        <v>3300.5</v>
      </c>
      <c r="M23" s="121">
        <f t="shared" si="2"/>
        <v>15204.88</v>
      </c>
      <c r="N23" s="121">
        <f t="shared" si="2"/>
        <v>3496</v>
      </c>
      <c r="O23" s="121">
        <f t="shared" si="2"/>
        <v>1740.46</v>
      </c>
      <c r="P23" s="121">
        <f t="shared" si="2"/>
        <v>23741.839999999997</v>
      </c>
      <c r="Q23" s="121">
        <f t="shared" si="2"/>
        <v>91258.16</v>
      </c>
    </row>
    <row r="24" spans="1:17" s="7" customFormat="1" ht="36.75" customHeight="1" x14ac:dyDescent="0.2">
      <c r="A24" s="271" t="s">
        <v>865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3"/>
    </row>
    <row r="25" spans="1:17" ht="38.25" customHeight="1" x14ac:dyDescent="0.2">
      <c r="A25" s="107">
        <v>5</v>
      </c>
      <c r="B25" s="100" t="s">
        <v>709</v>
      </c>
      <c r="C25" s="100" t="s">
        <v>446</v>
      </c>
      <c r="D25" s="100" t="s">
        <v>866</v>
      </c>
      <c r="E25" s="101" t="s">
        <v>308</v>
      </c>
      <c r="F25" s="101" t="s">
        <v>19</v>
      </c>
      <c r="G25" s="102">
        <v>45689</v>
      </c>
      <c r="H25" s="102">
        <v>45870</v>
      </c>
      <c r="I25" s="104">
        <v>105000</v>
      </c>
      <c r="J25" s="104">
        <v>0</v>
      </c>
      <c r="K25" s="104">
        <f>SUM(I25:J25)</f>
        <v>105000</v>
      </c>
      <c r="L25" s="104">
        <f>IF(I25&gt;=Datos!$D$14,(Datos!$D$14*Datos!$C$14),IF(I25&lt;=Datos!$D$14,(I25*Datos!$C$14)))</f>
        <v>3013.5</v>
      </c>
      <c r="M25" s="105">
        <v>12852.63</v>
      </c>
      <c r="N25" s="104">
        <f>IF(I25&gt;=Datos!$D$15,(Datos!$D$15*Datos!$C$15),IF(I25&lt;=Datos!$D$15,(I25*Datos!$C$15)))</f>
        <v>3192</v>
      </c>
      <c r="O25" s="104">
        <v>1740.46</v>
      </c>
      <c r="P25" s="104">
        <f>SUM(L25:O25)</f>
        <v>20798.589999999997</v>
      </c>
      <c r="Q25" s="106">
        <f>+K25-P25</f>
        <v>84201.41</v>
      </c>
    </row>
    <row r="26" spans="1:17" s="86" customFormat="1" ht="36.75" customHeight="1" x14ac:dyDescent="0.2">
      <c r="A26" s="271" t="s">
        <v>490</v>
      </c>
      <c r="B26" s="272"/>
      <c r="C26" s="117">
        <v>1</v>
      </c>
      <c r="D26" s="117"/>
      <c r="E26" s="212"/>
      <c r="F26" s="118"/>
      <c r="G26" s="119"/>
      <c r="H26" s="120"/>
      <c r="I26" s="121">
        <f>SUM(I25)</f>
        <v>105000</v>
      </c>
      <c r="J26" s="121">
        <f t="shared" ref="J26:Q26" si="3">SUM(J25)</f>
        <v>0</v>
      </c>
      <c r="K26" s="121">
        <f t="shared" si="3"/>
        <v>105000</v>
      </c>
      <c r="L26" s="121">
        <f t="shared" si="3"/>
        <v>3013.5</v>
      </c>
      <c r="M26" s="121">
        <f t="shared" si="3"/>
        <v>12852.63</v>
      </c>
      <c r="N26" s="121">
        <f t="shared" si="3"/>
        <v>3192</v>
      </c>
      <c r="O26" s="121">
        <f t="shared" si="3"/>
        <v>1740.46</v>
      </c>
      <c r="P26" s="121">
        <f t="shared" si="3"/>
        <v>20798.589999999997</v>
      </c>
      <c r="Q26" s="121">
        <f t="shared" si="3"/>
        <v>84201.41</v>
      </c>
    </row>
    <row r="27" spans="1:17" s="7" customFormat="1" ht="36.75" customHeight="1" x14ac:dyDescent="0.2">
      <c r="A27" s="271" t="s">
        <v>508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3"/>
    </row>
    <row r="28" spans="1:17" s="7" customFormat="1" ht="38.25" customHeight="1" x14ac:dyDescent="0.2">
      <c r="A28" s="107">
        <v>6</v>
      </c>
      <c r="B28" s="132" t="s">
        <v>307</v>
      </c>
      <c r="C28" s="115" t="s">
        <v>446</v>
      </c>
      <c r="D28" s="115" t="s">
        <v>15</v>
      </c>
      <c r="E28" s="116" t="s">
        <v>308</v>
      </c>
      <c r="F28" s="116" t="s">
        <v>306</v>
      </c>
      <c r="G28" s="127">
        <v>45627</v>
      </c>
      <c r="H28" s="128">
        <v>45809</v>
      </c>
      <c r="I28" s="111">
        <v>65000</v>
      </c>
      <c r="J28" s="111">
        <v>0</v>
      </c>
      <c r="K28" s="111">
        <f t="shared" ref="K28" si="4">SUM(I28:J28)</f>
        <v>65000</v>
      </c>
      <c r="L28" s="111">
        <f>IF(I28&gt;=Datos!$D$14,(Datos!$D$14*Datos!$C$14),IF(I28&lt;=Datos!$D$14,(I28*Datos!$C$14)))</f>
        <v>1865.5</v>
      </c>
      <c r="M28" s="133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4427.5756666666657</v>
      </c>
      <c r="N28" s="111">
        <f>IF(I28&gt;=Datos!$D$15,(Datos!$D$15*Datos!$C$15),IF(I28&lt;=Datos!$D$15,(I28*Datos!$C$15)))</f>
        <v>1976</v>
      </c>
      <c r="O28" s="111">
        <v>25</v>
      </c>
      <c r="P28" s="112">
        <f t="shared" ref="P28:P30" si="5">SUM(L28:O28)</f>
        <v>8294.0756666666657</v>
      </c>
      <c r="Q28" s="114">
        <f>+K28-P28</f>
        <v>56705.924333333336</v>
      </c>
    </row>
    <row r="29" spans="1:17" s="7" customFormat="1" ht="38.25" customHeight="1" x14ac:dyDescent="0.2">
      <c r="A29" s="107">
        <v>7</v>
      </c>
      <c r="B29" s="132" t="s">
        <v>609</v>
      </c>
      <c r="C29" s="115" t="s">
        <v>446</v>
      </c>
      <c r="D29" s="115" t="s">
        <v>15</v>
      </c>
      <c r="E29" s="116" t="s">
        <v>308</v>
      </c>
      <c r="F29" s="116" t="s">
        <v>19</v>
      </c>
      <c r="G29" s="127">
        <v>45778</v>
      </c>
      <c r="H29" s="128">
        <v>45962</v>
      </c>
      <c r="I29" s="111">
        <v>60000</v>
      </c>
      <c r="J29" s="111">
        <v>0</v>
      </c>
      <c r="K29" s="111">
        <f t="shared" ref="K29:K30" si="6">SUM(I29:J29)</f>
        <v>60000</v>
      </c>
      <c r="L29" s="111">
        <f>IF(I29&gt;=Datos!$D$14,(Datos!$D$14*Datos!$C$14),IF(I29&lt;=Datos!$D$14,(I29*Datos!$C$14)))</f>
        <v>1722</v>
      </c>
      <c r="M29" s="133">
        <v>3143.58</v>
      </c>
      <c r="N29" s="111">
        <f>IF(I29&gt;=Datos!$D$15,(Datos!$D$15*Datos!$C$15),IF(I29&lt;=Datos!$D$15,(I29*Datos!$C$15)))</f>
        <v>1824</v>
      </c>
      <c r="O29" s="111">
        <v>1740.46</v>
      </c>
      <c r="P29" s="112">
        <f t="shared" si="5"/>
        <v>8430.0400000000009</v>
      </c>
      <c r="Q29" s="114">
        <f>+K29-P29</f>
        <v>51569.96</v>
      </c>
    </row>
    <row r="30" spans="1:17" s="7" customFormat="1" ht="38.25" customHeight="1" x14ac:dyDescent="0.2">
      <c r="A30" s="107">
        <v>8</v>
      </c>
      <c r="B30" s="132" t="s">
        <v>565</v>
      </c>
      <c r="C30" s="115" t="s">
        <v>446</v>
      </c>
      <c r="D30" s="115" t="s">
        <v>15</v>
      </c>
      <c r="E30" s="116" t="s">
        <v>308</v>
      </c>
      <c r="F30" s="116" t="s">
        <v>306</v>
      </c>
      <c r="G30" s="127">
        <v>45778</v>
      </c>
      <c r="H30" s="128">
        <v>45962</v>
      </c>
      <c r="I30" s="111">
        <v>60000</v>
      </c>
      <c r="J30" s="111">
        <v>0</v>
      </c>
      <c r="K30" s="111">
        <f t="shared" si="6"/>
        <v>60000</v>
      </c>
      <c r="L30" s="111">
        <f>IF(I30&gt;=Datos!$D$14,(Datos!$D$14*Datos!$C$14),IF(I30&lt;=Datos!$D$14,(I30*Datos!$C$14)))</f>
        <v>1722</v>
      </c>
      <c r="M30" s="133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3486.6756666666661</v>
      </c>
      <c r="N30" s="111">
        <f>IF(I30&gt;=Datos!$D$15,(Datos!$D$15*Datos!$C$15),IF(I30&lt;=Datos!$D$15,(I30*Datos!$C$15)))</f>
        <v>1824</v>
      </c>
      <c r="O30" s="111">
        <v>25</v>
      </c>
      <c r="P30" s="112">
        <f t="shared" si="5"/>
        <v>7057.6756666666661</v>
      </c>
      <c r="Q30" s="114">
        <f>+K30-P30</f>
        <v>52942.324333333338</v>
      </c>
    </row>
    <row r="31" spans="1:17" s="86" customFormat="1" ht="36.75" customHeight="1" x14ac:dyDescent="0.2">
      <c r="A31" s="271" t="s">
        <v>490</v>
      </c>
      <c r="B31" s="272"/>
      <c r="C31" s="117">
        <v>3</v>
      </c>
      <c r="D31" s="117"/>
      <c r="E31" s="212"/>
      <c r="F31" s="118"/>
      <c r="G31" s="119"/>
      <c r="H31" s="120"/>
      <c r="I31" s="121">
        <f>SUM(I28:I30)</f>
        <v>185000</v>
      </c>
      <c r="J31" s="121">
        <f t="shared" ref="J31:Q31" si="7">SUM(J28:J30)</f>
        <v>0</v>
      </c>
      <c r="K31" s="121">
        <f t="shared" si="7"/>
        <v>185000</v>
      </c>
      <c r="L31" s="121">
        <f t="shared" si="7"/>
        <v>5309.5</v>
      </c>
      <c r="M31" s="121">
        <f t="shared" si="7"/>
        <v>11057.831333333332</v>
      </c>
      <c r="N31" s="121">
        <f t="shared" si="7"/>
        <v>5624</v>
      </c>
      <c r="O31" s="121">
        <f t="shared" si="7"/>
        <v>1790.46</v>
      </c>
      <c r="P31" s="121">
        <f t="shared" si="7"/>
        <v>23781.791333333331</v>
      </c>
      <c r="Q31" s="121">
        <f t="shared" si="7"/>
        <v>161218.20866666667</v>
      </c>
    </row>
    <row r="32" spans="1:17" s="7" customFormat="1" ht="36.75" customHeight="1" x14ac:dyDescent="0.2">
      <c r="A32" s="271" t="s">
        <v>708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3"/>
    </row>
    <row r="33" spans="1:17" s="7" customFormat="1" ht="38.25" customHeight="1" x14ac:dyDescent="0.2">
      <c r="A33" s="107">
        <v>9</v>
      </c>
      <c r="B33" s="125" t="s">
        <v>952</v>
      </c>
      <c r="C33" s="125" t="s">
        <v>446</v>
      </c>
      <c r="D33" s="125" t="s">
        <v>953</v>
      </c>
      <c r="E33" s="109" t="s">
        <v>308</v>
      </c>
      <c r="F33" s="109" t="s">
        <v>306</v>
      </c>
      <c r="G33" s="110">
        <v>45748</v>
      </c>
      <c r="H33" s="126">
        <v>45931</v>
      </c>
      <c r="I33" s="112">
        <v>120000</v>
      </c>
      <c r="J33" s="112">
        <v>0</v>
      </c>
      <c r="K33" s="112">
        <f>SUM(I33:J33)</f>
        <v>120000</v>
      </c>
      <c r="L33" s="112">
        <f>IF(I33&gt;=Datos!$D$14,(Datos!$D$14*Datos!$C$14),IF(I33&lt;=Datos!$D$14,(I33*Datos!$C$14)))</f>
        <v>3444</v>
      </c>
      <c r="M33" s="113">
        <v>16381</v>
      </c>
      <c r="N33" s="112">
        <f>IF(I33&gt;=Datos!$D$15,(Datos!$D$15*Datos!$C$15),IF(I33&lt;=Datos!$D$15,(I33*Datos!$C$15)))</f>
        <v>3648</v>
      </c>
      <c r="O33" s="112">
        <v>1740.46</v>
      </c>
      <c r="P33" s="112">
        <f t="shared" ref="P33" si="8">SUM(L33:O33)</f>
        <v>25213.46</v>
      </c>
      <c r="Q33" s="114">
        <f>+K33-P33</f>
        <v>94786.540000000008</v>
      </c>
    </row>
    <row r="34" spans="1:17" s="86" customFormat="1" ht="36.75" customHeight="1" x14ac:dyDescent="0.2">
      <c r="A34" s="271" t="s">
        <v>490</v>
      </c>
      <c r="B34" s="272"/>
      <c r="C34" s="117">
        <v>1</v>
      </c>
      <c r="D34" s="117"/>
      <c r="E34" s="212"/>
      <c r="F34" s="134"/>
      <c r="G34" s="121"/>
      <c r="H34" s="122"/>
      <c r="I34" s="122">
        <f>SUM(I33)</f>
        <v>120000</v>
      </c>
      <c r="J34" s="122">
        <f t="shared" ref="J34:Q34" si="9">SUM(J33)</f>
        <v>0</v>
      </c>
      <c r="K34" s="122">
        <f t="shared" si="9"/>
        <v>120000</v>
      </c>
      <c r="L34" s="122">
        <f t="shared" si="9"/>
        <v>3444</v>
      </c>
      <c r="M34" s="122">
        <f t="shared" si="9"/>
        <v>16381</v>
      </c>
      <c r="N34" s="122">
        <f t="shared" si="9"/>
        <v>3648</v>
      </c>
      <c r="O34" s="122">
        <f t="shared" si="9"/>
        <v>1740.46</v>
      </c>
      <c r="P34" s="122">
        <f t="shared" si="9"/>
        <v>25213.46</v>
      </c>
      <c r="Q34" s="122">
        <f t="shared" si="9"/>
        <v>94786.540000000008</v>
      </c>
    </row>
    <row r="35" spans="1:17" s="7" customFormat="1" ht="36.75" customHeight="1" x14ac:dyDescent="0.2">
      <c r="A35" s="271" t="s">
        <v>509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3"/>
    </row>
    <row r="36" spans="1:17" s="7" customFormat="1" ht="38.25" customHeight="1" x14ac:dyDescent="0.2">
      <c r="A36" s="107">
        <v>10</v>
      </c>
      <c r="B36" s="125" t="s">
        <v>451</v>
      </c>
      <c r="C36" s="125" t="s">
        <v>446</v>
      </c>
      <c r="D36" s="125" t="s">
        <v>292</v>
      </c>
      <c r="E36" s="109" t="s">
        <v>308</v>
      </c>
      <c r="F36" s="109" t="s">
        <v>19</v>
      </c>
      <c r="G36" s="110">
        <v>45748</v>
      </c>
      <c r="H36" s="126">
        <v>45931</v>
      </c>
      <c r="I36" s="112">
        <v>120000</v>
      </c>
      <c r="J36" s="112">
        <v>0</v>
      </c>
      <c r="K36" s="112">
        <f>SUM(I36:J36)</f>
        <v>120000</v>
      </c>
      <c r="L36" s="112">
        <f>IF(I36&gt;=Datos!$D$14,(Datos!$D$14*Datos!$C$14),IF(I36&lt;=Datos!$D$14,(I36*Datos!$C$14)))</f>
        <v>3444</v>
      </c>
      <c r="M36" s="113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2">
        <f>IF(I36&gt;=Datos!$D$15,(Datos!$D$15*Datos!$C$15),IF(I36&lt;=Datos!$D$15,(I36*Datos!$C$15)))</f>
        <v>3648</v>
      </c>
      <c r="O36" s="112">
        <v>25</v>
      </c>
      <c r="P36" s="112">
        <f t="shared" ref="P36" si="10">SUM(L36:O36)</f>
        <v>23926.860666666667</v>
      </c>
      <c r="Q36" s="114">
        <f>+K36-P36</f>
        <v>96073.139333333325</v>
      </c>
    </row>
    <row r="37" spans="1:17" s="86" customFormat="1" ht="36.75" customHeight="1" x14ac:dyDescent="0.2">
      <c r="A37" s="271" t="s">
        <v>490</v>
      </c>
      <c r="B37" s="272"/>
      <c r="C37" s="117">
        <v>1</v>
      </c>
      <c r="D37" s="117"/>
      <c r="E37" s="212"/>
      <c r="F37" s="134"/>
      <c r="G37" s="121"/>
      <c r="H37" s="122"/>
      <c r="I37" s="122">
        <f>SUM(I36)</f>
        <v>120000</v>
      </c>
      <c r="J37" s="122">
        <f t="shared" ref="J37:Q37" si="11">SUM(J36)</f>
        <v>0</v>
      </c>
      <c r="K37" s="122">
        <f t="shared" si="11"/>
        <v>120000</v>
      </c>
      <c r="L37" s="122">
        <f t="shared" si="11"/>
        <v>3444</v>
      </c>
      <c r="M37" s="122">
        <f t="shared" si="11"/>
        <v>16809.860666666667</v>
      </c>
      <c r="N37" s="122">
        <f t="shared" si="11"/>
        <v>3648</v>
      </c>
      <c r="O37" s="122">
        <f t="shared" si="11"/>
        <v>25</v>
      </c>
      <c r="P37" s="122">
        <f t="shared" si="11"/>
        <v>23926.860666666667</v>
      </c>
      <c r="Q37" s="122">
        <f t="shared" si="11"/>
        <v>96073.139333333325</v>
      </c>
    </row>
    <row r="38" spans="1:17" s="7" customFormat="1" ht="36.75" customHeight="1" x14ac:dyDescent="0.2">
      <c r="A38" s="271" t="s">
        <v>784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3"/>
    </row>
    <row r="39" spans="1:17" s="7" customFormat="1" ht="38.25" customHeight="1" x14ac:dyDescent="0.2">
      <c r="A39" s="107">
        <v>11</v>
      </c>
      <c r="B39" s="125" t="s">
        <v>783</v>
      </c>
      <c r="C39" s="125" t="s">
        <v>446</v>
      </c>
      <c r="D39" s="125" t="s">
        <v>785</v>
      </c>
      <c r="E39" s="109" t="s">
        <v>308</v>
      </c>
      <c r="F39" s="109" t="s">
        <v>306</v>
      </c>
      <c r="G39" s="110">
        <v>45627</v>
      </c>
      <c r="H39" s="126">
        <v>45809</v>
      </c>
      <c r="I39" s="112">
        <v>45000</v>
      </c>
      <c r="J39" s="112">
        <v>0</v>
      </c>
      <c r="K39" s="112">
        <f>SUM(I39:J39)</f>
        <v>45000</v>
      </c>
      <c r="L39" s="112">
        <f>IF(I39&gt;=Datos!$D$14,(Datos!$D$14*Datos!$C$14),IF(I39&lt;=Datos!$D$14,(I39*Datos!$C$14)))</f>
        <v>1291.5</v>
      </c>
      <c r="M39" s="113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2">
        <f>IF(I39&gt;=Datos!$D$15,(Datos!$D$15*Datos!$C$15),IF(I39&lt;=Datos!$D$15,(I39*Datos!$C$15)))</f>
        <v>1368</v>
      </c>
      <c r="O39" s="112">
        <v>25</v>
      </c>
      <c r="P39" s="112">
        <f t="shared" ref="P39" si="12">SUM(L39:O39)</f>
        <v>3832.8234999999995</v>
      </c>
      <c r="Q39" s="114">
        <f>+K39-P39</f>
        <v>41167.176500000001</v>
      </c>
    </row>
    <row r="40" spans="1:17" s="86" customFormat="1" ht="36.75" customHeight="1" x14ac:dyDescent="0.2">
      <c r="A40" s="271" t="s">
        <v>490</v>
      </c>
      <c r="B40" s="272"/>
      <c r="C40" s="117">
        <v>1</v>
      </c>
      <c r="D40" s="117"/>
      <c r="E40" s="212"/>
      <c r="F40" s="134"/>
      <c r="G40" s="121"/>
      <c r="H40" s="122"/>
      <c r="I40" s="122">
        <f>SUM(I39)</f>
        <v>45000</v>
      </c>
      <c r="J40" s="122">
        <f t="shared" ref="J40:Q40" si="13">SUM(J39)</f>
        <v>0</v>
      </c>
      <c r="K40" s="122">
        <f t="shared" si="13"/>
        <v>45000</v>
      </c>
      <c r="L40" s="122">
        <f t="shared" si="13"/>
        <v>1291.5</v>
      </c>
      <c r="M40" s="122">
        <f t="shared" si="13"/>
        <v>1148.3234999999997</v>
      </c>
      <c r="N40" s="122">
        <f t="shared" si="13"/>
        <v>1368</v>
      </c>
      <c r="O40" s="122">
        <f t="shared" si="13"/>
        <v>25</v>
      </c>
      <c r="P40" s="122">
        <f t="shared" si="13"/>
        <v>3832.8234999999995</v>
      </c>
      <c r="Q40" s="122">
        <f t="shared" si="13"/>
        <v>41167.176500000001</v>
      </c>
    </row>
    <row r="41" spans="1:17" s="7" customFormat="1" ht="36.75" customHeight="1" x14ac:dyDescent="0.2">
      <c r="A41" s="271" t="s">
        <v>525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3"/>
    </row>
    <row r="42" spans="1:17" s="7" customFormat="1" ht="38.25" customHeight="1" x14ac:dyDescent="0.2">
      <c r="A42" s="107">
        <v>12</v>
      </c>
      <c r="B42" s="129" t="s">
        <v>687</v>
      </c>
      <c r="C42" s="125" t="s">
        <v>446</v>
      </c>
      <c r="D42" s="125" t="s">
        <v>459</v>
      </c>
      <c r="E42" s="109" t="s">
        <v>308</v>
      </c>
      <c r="F42" s="109" t="s">
        <v>19</v>
      </c>
      <c r="G42" s="110">
        <v>45717</v>
      </c>
      <c r="H42" s="126">
        <v>45901</v>
      </c>
      <c r="I42" s="112">
        <v>60000</v>
      </c>
      <c r="J42" s="112">
        <v>0</v>
      </c>
      <c r="K42" s="112">
        <f t="shared" ref="K42:K43" si="14">SUM(I42:J42)</f>
        <v>60000</v>
      </c>
      <c r="L42" s="112">
        <f>IF(I42&gt;=Datos!$D$14,(Datos!$D$14*Datos!$C$14),IF(I42&lt;=Datos!$D$14,(I42*Datos!$C$14)))</f>
        <v>1722</v>
      </c>
      <c r="M42" s="113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3486.6756666666661</v>
      </c>
      <c r="N42" s="112">
        <f>IF(I42&gt;=Datos!$D$15,(Datos!$D$15*Datos!$C$15),IF(I42&lt;=Datos!$D$15,(I42*Datos!$C$15)))</f>
        <v>1824</v>
      </c>
      <c r="O42" s="112">
        <v>25</v>
      </c>
      <c r="P42" s="112">
        <f t="shared" ref="P42" si="15">SUM(L42:O42)</f>
        <v>7057.6756666666661</v>
      </c>
      <c r="Q42" s="114">
        <f>+K42-P42</f>
        <v>52942.324333333338</v>
      </c>
    </row>
    <row r="43" spans="1:17" s="7" customFormat="1" ht="38.25" customHeight="1" x14ac:dyDescent="0.2">
      <c r="A43" s="107">
        <v>13</v>
      </c>
      <c r="B43" s="129" t="s">
        <v>450</v>
      </c>
      <c r="C43" s="130" t="s">
        <v>446</v>
      </c>
      <c r="D43" s="129" t="s">
        <v>458</v>
      </c>
      <c r="E43" s="109" t="s">
        <v>308</v>
      </c>
      <c r="F43" s="109" t="s">
        <v>19</v>
      </c>
      <c r="G43" s="126">
        <v>45778</v>
      </c>
      <c r="H43" s="110">
        <v>45962</v>
      </c>
      <c r="I43" s="131">
        <v>135000</v>
      </c>
      <c r="J43" s="112">
        <v>0</v>
      </c>
      <c r="K43" s="112">
        <f t="shared" si="14"/>
        <v>135000</v>
      </c>
      <c r="L43" s="112">
        <f>IF(I43&gt;=Datos!$D$14,(Datos!$D$14*Datos!$C$14),IF(I43&lt;=Datos!$D$14,(I43*Datos!$C$14)))</f>
        <v>3874.5</v>
      </c>
      <c r="M43" s="113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20338.235666666667</v>
      </c>
      <c r="N43" s="112">
        <f>IF(I43&gt;=Datos!$D$15,(Datos!$D$15*Datos!$C$15),IF(I43&lt;=Datos!$D$15,(I43*Datos!$C$15)))</f>
        <v>4104</v>
      </c>
      <c r="O43" s="112">
        <v>25</v>
      </c>
      <c r="P43" s="112">
        <f t="shared" ref="P43" si="16">SUM(L43:O43)</f>
        <v>28341.735666666667</v>
      </c>
      <c r="Q43" s="114">
        <f>+K43-P43</f>
        <v>106658.26433333333</v>
      </c>
    </row>
    <row r="44" spans="1:17" s="7" customFormat="1" ht="38.25" customHeight="1" x14ac:dyDescent="0.2">
      <c r="A44" s="107">
        <v>14</v>
      </c>
      <c r="B44" s="115" t="s">
        <v>286</v>
      </c>
      <c r="C44" s="115" t="s">
        <v>309</v>
      </c>
      <c r="D44" s="115" t="s">
        <v>459</v>
      </c>
      <c r="E44" s="116" t="s">
        <v>308</v>
      </c>
      <c r="F44" s="116" t="s">
        <v>19</v>
      </c>
      <c r="G44" s="127">
        <v>45748</v>
      </c>
      <c r="H44" s="128">
        <v>45931</v>
      </c>
      <c r="I44" s="112">
        <v>60000</v>
      </c>
      <c r="J44" s="112">
        <v>0</v>
      </c>
      <c r="K44" s="112">
        <f t="shared" ref="K44" si="17">SUM(I44:J44)</f>
        <v>60000</v>
      </c>
      <c r="L44" s="112">
        <f>IF(I44&gt;=Datos!$D$14,(Datos!$D$14*Datos!$C$14),IF(I44&lt;=Datos!$D$14,(I44*Datos!$C$14)))</f>
        <v>1722</v>
      </c>
      <c r="M44" s="113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3486.6756666666661</v>
      </c>
      <c r="N44" s="112">
        <f>IF(I44&gt;=Datos!$D$15,(Datos!$D$15*Datos!$C$15),IF(I44&lt;=Datos!$D$15,(I44*Datos!$C$15)))</f>
        <v>1824</v>
      </c>
      <c r="O44" s="112">
        <v>25</v>
      </c>
      <c r="P44" s="112">
        <f t="shared" ref="P44" si="18">SUM(L44:O44)</f>
        <v>7057.6756666666661</v>
      </c>
      <c r="Q44" s="114">
        <f>+K44-P44</f>
        <v>52942.324333333338</v>
      </c>
    </row>
    <row r="45" spans="1:17" s="86" customFormat="1" ht="36.75" customHeight="1" x14ac:dyDescent="0.2">
      <c r="A45" s="271" t="s">
        <v>490</v>
      </c>
      <c r="B45" s="272"/>
      <c r="C45" s="117">
        <v>3</v>
      </c>
      <c r="D45" s="117"/>
      <c r="E45" s="212"/>
      <c r="F45" s="118"/>
      <c r="G45" s="119"/>
      <c r="H45" s="120"/>
      <c r="I45" s="121">
        <f t="shared" ref="I45:Q45" si="19">SUM(I42:I44)</f>
        <v>255000</v>
      </c>
      <c r="J45" s="121">
        <f t="shared" si="19"/>
        <v>0</v>
      </c>
      <c r="K45" s="121">
        <f t="shared" si="19"/>
        <v>255000</v>
      </c>
      <c r="L45" s="121">
        <f t="shared" si="19"/>
        <v>7318.5</v>
      </c>
      <c r="M45" s="121">
        <f t="shared" si="19"/>
        <v>27311.587</v>
      </c>
      <c r="N45" s="121">
        <f t="shared" si="19"/>
        <v>7752</v>
      </c>
      <c r="O45" s="121">
        <f t="shared" si="19"/>
        <v>75</v>
      </c>
      <c r="P45" s="121">
        <f t="shared" si="19"/>
        <v>42457.087</v>
      </c>
      <c r="Q45" s="121">
        <f t="shared" si="19"/>
        <v>212542.913</v>
      </c>
    </row>
    <row r="46" spans="1:17" s="7" customFormat="1" ht="36.75" customHeight="1" x14ac:dyDescent="0.2">
      <c r="A46" s="271" t="s">
        <v>492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3"/>
    </row>
    <row r="47" spans="1:17" s="7" customFormat="1" ht="38.25" customHeight="1" x14ac:dyDescent="0.2">
      <c r="A47" s="107">
        <v>15</v>
      </c>
      <c r="B47" s="115" t="s">
        <v>689</v>
      </c>
      <c r="C47" s="115" t="s">
        <v>309</v>
      </c>
      <c r="D47" s="115" t="s">
        <v>3</v>
      </c>
      <c r="E47" s="116" t="s">
        <v>308</v>
      </c>
      <c r="F47" s="116" t="s">
        <v>19</v>
      </c>
      <c r="G47" s="127">
        <v>45717</v>
      </c>
      <c r="H47" s="128">
        <v>45901</v>
      </c>
      <c r="I47" s="112">
        <v>70000</v>
      </c>
      <c r="J47" s="112">
        <v>0</v>
      </c>
      <c r="K47" s="112">
        <f t="shared" ref="K47:K50" si="20">SUM(I47:J47)</f>
        <v>70000</v>
      </c>
      <c r="L47" s="112">
        <f>IF(I47&gt;=Datos!$D$14,(Datos!$D$14*Datos!$C$14),IF(I47&lt;=Datos!$D$14,(I47*Datos!$C$14)))</f>
        <v>2009</v>
      </c>
      <c r="M47" s="113">
        <v>5025.38</v>
      </c>
      <c r="N47" s="112">
        <f>IF(I47&gt;=Datos!$D$15,(Datos!$D$15*Datos!$C$15),IF(I47&lt;=Datos!$D$15,(I47*Datos!$C$15)))</f>
        <v>2128</v>
      </c>
      <c r="O47" s="112">
        <v>1740.46</v>
      </c>
      <c r="P47" s="112">
        <f t="shared" ref="P47:P50" si="21">SUM(L47:O47)</f>
        <v>10902.84</v>
      </c>
      <c r="Q47" s="114">
        <f t="shared" ref="Q47:Q50" si="22">+K47-P47</f>
        <v>59097.16</v>
      </c>
    </row>
    <row r="48" spans="1:17" s="7" customFormat="1" ht="38.25" customHeight="1" x14ac:dyDescent="0.2">
      <c r="A48" s="107">
        <v>16</v>
      </c>
      <c r="B48" s="115" t="s">
        <v>902</v>
      </c>
      <c r="C48" s="115" t="s">
        <v>446</v>
      </c>
      <c r="D48" s="115" t="s">
        <v>514</v>
      </c>
      <c r="E48" s="116" t="s">
        <v>308</v>
      </c>
      <c r="F48" s="116" t="s">
        <v>19</v>
      </c>
      <c r="G48" s="127">
        <v>45717</v>
      </c>
      <c r="H48" s="128">
        <v>45901</v>
      </c>
      <c r="I48" s="112">
        <v>45000</v>
      </c>
      <c r="J48" s="112">
        <v>0</v>
      </c>
      <c r="K48" s="112">
        <f t="shared" ref="K48" si="23">SUM(I48:J48)</f>
        <v>45000</v>
      </c>
      <c r="L48" s="112">
        <f>IF(I48&gt;=Datos!$D$14,(Datos!$D$14*Datos!$C$14),IF(I48&lt;=Datos!$D$14,(I48*Datos!$C$14)))</f>
        <v>1291.5</v>
      </c>
      <c r="M48" s="113">
        <v>891.01</v>
      </c>
      <c r="N48" s="112">
        <f>IF(I48&gt;=Datos!$D$15,(Datos!$D$15*Datos!$C$15),IF(I48&lt;=Datos!$D$15,(I48*Datos!$C$15)))</f>
        <v>1368</v>
      </c>
      <c r="O48" s="112">
        <v>7727.41</v>
      </c>
      <c r="P48" s="112">
        <f t="shared" ref="P48" si="24">SUM(L48:O48)</f>
        <v>11277.92</v>
      </c>
      <c r="Q48" s="114">
        <f t="shared" ref="Q48" si="25">+K48-P48</f>
        <v>33722.080000000002</v>
      </c>
    </row>
    <row r="49" spans="1:17" s="7" customFormat="1" ht="38.25" customHeight="1" x14ac:dyDescent="0.2">
      <c r="A49" s="107">
        <v>17</v>
      </c>
      <c r="B49" s="115" t="s">
        <v>954</v>
      </c>
      <c r="C49" s="115" t="s">
        <v>446</v>
      </c>
      <c r="D49" s="115" t="s">
        <v>3</v>
      </c>
      <c r="E49" s="116" t="s">
        <v>308</v>
      </c>
      <c r="F49" s="116" t="s">
        <v>306</v>
      </c>
      <c r="G49" s="127">
        <v>45748</v>
      </c>
      <c r="H49" s="128">
        <v>45931</v>
      </c>
      <c r="I49" s="112">
        <v>60000</v>
      </c>
      <c r="J49" s="112">
        <v>0</v>
      </c>
      <c r="K49" s="112">
        <f t="shared" ref="K49" si="26">SUM(I49:J49)</f>
        <v>60000</v>
      </c>
      <c r="L49" s="112">
        <f>IF(I49&gt;=Datos!$D$14,(Datos!$D$14*Datos!$C$14),IF(I49&lt;=Datos!$D$14,(I49*Datos!$C$14)))</f>
        <v>1722</v>
      </c>
      <c r="M49" s="113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3486.6756666666661</v>
      </c>
      <c r="N49" s="112">
        <f>IF(I49&gt;=Datos!$D$15,(Datos!$D$15*Datos!$C$15),IF(I49&lt;=Datos!$D$15,(I49*Datos!$C$15)))</f>
        <v>1824</v>
      </c>
      <c r="O49" s="112">
        <v>25</v>
      </c>
      <c r="P49" s="112">
        <f t="shared" ref="P49" si="27">SUM(L49:O49)</f>
        <v>7057.6756666666661</v>
      </c>
      <c r="Q49" s="114">
        <f t="shared" ref="Q49" si="28">+K49-P49</f>
        <v>52942.324333333338</v>
      </c>
    </row>
    <row r="50" spans="1:17" s="7" customFormat="1" ht="38.25" customHeight="1" x14ac:dyDescent="0.2">
      <c r="A50" s="107">
        <v>18</v>
      </c>
      <c r="B50" s="115" t="s">
        <v>284</v>
      </c>
      <c r="C50" s="115" t="s">
        <v>446</v>
      </c>
      <c r="D50" s="115" t="s">
        <v>455</v>
      </c>
      <c r="E50" s="116" t="s">
        <v>308</v>
      </c>
      <c r="F50" s="116" t="s">
        <v>19</v>
      </c>
      <c r="G50" s="127">
        <v>45717</v>
      </c>
      <c r="H50" s="128">
        <v>45901</v>
      </c>
      <c r="I50" s="112">
        <v>145000</v>
      </c>
      <c r="J50" s="112">
        <v>0</v>
      </c>
      <c r="K50" s="112">
        <f t="shared" si="20"/>
        <v>145000</v>
      </c>
      <c r="L50" s="112">
        <f>IF(I50&gt;=Datos!$D$14,(Datos!$D$14*Datos!$C$14),IF(I50&lt;=Datos!$D$14,(I50*Datos!$C$14)))</f>
        <v>4161.5</v>
      </c>
      <c r="M50" s="113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22690.485666666667</v>
      </c>
      <c r="N50" s="112">
        <f>IF(I50&gt;=Datos!$D$15,(Datos!$D$15*Datos!$C$15),IF(I50&lt;=Datos!$D$15,(I50*Datos!$C$15)))</f>
        <v>4408</v>
      </c>
      <c r="O50" s="112">
        <v>25</v>
      </c>
      <c r="P50" s="112">
        <f t="shared" si="21"/>
        <v>31284.985666666667</v>
      </c>
      <c r="Q50" s="114">
        <f t="shared" si="22"/>
        <v>113715.01433333333</v>
      </c>
    </row>
    <row r="51" spans="1:17" s="7" customFormat="1" ht="38.25" customHeight="1" x14ac:dyDescent="0.2">
      <c r="A51" s="107">
        <v>19</v>
      </c>
      <c r="B51" s="125" t="s">
        <v>283</v>
      </c>
      <c r="C51" s="125" t="s">
        <v>310</v>
      </c>
      <c r="D51" s="125" t="s">
        <v>3</v>
      </c>
      <c r="E51" s="109" t="s">
        <v>308</v>
      </c>
      <c r="F51" s="109" t="s">
        <v>19</v>
      </c>
      <c r="G51" s="110">
        <v>45722</v>
      </c>
      <c r="H51" s="126">
        <v>45906</v>
      </c>
      <c r="I51" s="112">
        <v>65000</v>
      </c>
      <c r="J51" s="112">
        <v>0</v>
      </c>
      <c r="K51" s="112">
        <f t="shared" ref="K51" si="29">SUM(I51:J51)</f>
        <v>65000</v>
      </c>
      <c r="L51" s="112">
        <f>IF(I51&gt;=Datos!$D$14,(Datos!$D$14*Datos!$C$14),IF(I51&lt;=Datos!$D$14,(I51*Datos!$C$14)))</f>
        <v>1865.5</v>
      </c>
      <c r="M51" s="113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4427.5756666666657</v>
      </c>
      <c r="N51" s="112">
        <f>IF(I51&gt;=Datos!$D$15,(Datos!$D$15*Datos!$C$15),IF(I51&lt;=Datos!$D$15,(I51*Datos!$C$15)))</f>
        <v>1976</v>
      </c>
      <c r="O51" s="112">
        <v>25</v>
      </c>
      <c r="P51" s="112">
        <f t="shared" ref="P51" si="30">SUM(L51:O51)</f>
        <v>8294.0756666666657</v>
      </c>
      <c r="Q51" s="114">
        <f t="shared" ref="Q51" si="31">+K51-P51</f>
        <v>56705.924333333336</v>
      </c>
    </row>
    <row r="52" spans="1:17" s="86" customFormat="1" ht="36.75" customHeight="1" x14ac:dyDescent="0.2">
      <c r="A52" s="271" t="s">
        <v>490</v>
      </c>
      <c r="B52" s="272"/>
      <c r="C52" s="117">
        <v>5</v>
      </c>
      <c r="D52" s="117"/>
      <c r="E52" s="212"/>
      <c r="F52" s="118"/>
      <c r="G52" s="119"/>
      <c r="H52" s="120"/>
      <c r="I52" s="121">
        <f t="shared" ref="I52:Q52" si="32">SUM(I47:I51)</f>
        <v>385000</v>
      </c>
      <c r="J52" s="121">
        <f t="shared" si="32"/>
        <v>0</v>
      </c>
      <c r="K52" s="121">
        <f t="shared" si="32"/>
        <v>385000</v>
      </c>
      <c r="L52" s="121">
        <f t="shared" si="32"/>
        <v>11049.5</v>
      </c>
      <c r="M52" s="121">
        <f t="shared" si="32"/>
        <v>36521.127</v>
      </c>
      <c r="N52" s="121">
        <f t="shared" si="32"/>
        <v>11704</v>
      </c>
      <c r="O52" s="121">
        <f t="shared" si="32"/>
        <v>9542.869999999999</v>
      </c>
      <c r="P52" s="121">
        <f t="shared" si="32"/>
        <v>68817.497000000003</v>
      </c>
      <c r="Q52" s="121">
        <f t="shared" si="32"/>
        <v>316182.50300000003</v>
      </c>
    </row>
    <row r="53" spans="1:17" s="7" customFormat="1" ht="36.75" customHeight="1" x14ac:dyDescent="0.2">
      <c r="A53" s="271" t="s">
        <v>867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3"/>
    </row>
    <row r="54" spans="1:17" s="7" customFormat="1" ht="38.25" customHeight="1" x14ac:dyDescent="0.2">
      <c r="A54" s="107">
        <v>20</v>
      </c>
      <c r="B54" s="125" t="s">
        <v>769</v>
      </c>
      <c r="C54" s="125" t="s">
        <v>446</v>
      </c>
      <c r="D54" s="125" t="s">
        <v>3</v>
      </c>
      <c r="E54" s="109" t="s">
        <v>308</v>
      </c>
      <c r="F54" s="109" t="s">
        <v>19</v>
      </c>
      <c r="G54" s="110">
        <v>45778</v>
      </c>
      <c r="H54" s="126">
        <v>45962</v>
      </c>
      <c r="I54" s="112">
        <v>65000</v>
      </c>
      <c r="J54" s="112">
        <v>0</v>
      </c>
      <c r="K54" s="112">
        <f t="shared" ref="K54:K56" si="33">SUM(I54:J54)</f>
        <v>65000</v>
      </c>
      <c r="L54" s="112">
        <f>IF(I54&gt;=Datos!$D$14,(Datos!$D$14*Datos!$C$14),IF(I54&lt;=Datos!$D$14,(I54*Datos!$C$14)))</f>
        <v>1865.5</v>
      </c>
      <c r="M54" s="113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4427.5756666666657</v>
      </c>
      <c r="N54" s="112">
        <f>IF(I54&gt;=Datos!$D$15,(Datos!$D$15*Datos!$C$15),IF(I54&lt;=Datos!$D$15,(I54*Datos!$C$15)))</f>
        <v>1976</v>
      </c>
      <c r="O54" s="112">
        <v>2025</v>
      </c>
      <c r="P54" s="112">
        <f>SUM(L54:O54)</f>
        <v>10294.075666666666</v>
      </c>
      <c r="Q54" s="114">
        <f>+K54-P54</f>
        <v>54705.924333333336</v>
      </c>
    </row>
    <row r="55" spans="1:17" s="7" customFormat="1" ht="38.25" customHeight="1" x14ac:dyDescent="0.2">
      <c r="A55" s="107">
        <v>21</v>
      </c>
      <c r="B55" s="125" t="s">
        <v>510</v>
      </c>
      <c r="C55" s="125" t="s">
        <v>446</v>
      </c>
      <c r="D55" s="125" t="s">
        <v>3</v>
      </c>
      <c r="E55" s="109" t="s">
        <v>308</v>
      </c>
      <c r="F55" s="109" t="s">
        <v>19</v>
      </c>
      <c r="G55" s="110">
        <v>45717</v>
      </c>
      <c r="H55" s="126">
        <v>45901</v>
      </c>
      <c r="I55" s="112">
        <v>65000</v>
      </c>
      <c r="J55" s="112">
        <v>0</v>
      </c>
      <c r="K55" s="111">
        <f t="shared" ref="K55" si="34">SUM(I55:J55)</f>
        <v>65000</v>
      </c>
      <c r="L55" s="112">
        <f>IF(I55&gt;=Datos!$D$14,(Datos!$D$14*Datos!$C$14),IF(I55&lt;=Datos!$D$14,(I55*Datos!$C$14)))</f>
        <v>1865.5</v>
      </c>
      <c r="M55" s="113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4427.5756666666657</v>
      </c>
      <c r="N55" s="112">
        <f>IF(I55&gt;=Datos!$D$15,(Datos!$D$15*Datos!$C$15),IF(I55&lt;=Datos!$D$15,(I55*Datos!$C$15)))</f>
        <v>1976</v>
      </c>
      <c r="O55" s="112">
        <v>10661.47</v>
      </c>
      <c r="P55" s="112">
        <f t="shared" ref="P55" si="35">SUM(L55:O55)</f>
        <v>18930.545666666665</v>
      </c>
      <c r="Q55" s="114">
        <f t="shared" ref="Q55" si="36">+K55-P55</f>
        <v>46069.454333333335</v>
      </c>
    </row>
    <row r="56" spans="1:17" s="7" customFormat="1" ht="40.5" customHeight="1" x14ac:dyDescent="0.2">
      <c r="A56" s="107">
        <v>22</v>
      </c>
      <c r="B56" s="125" t="s">
        <v>356</v>
      </c>
      <c r="C56" s="125" t="s">
        <v>446</v>
      </c>
      <c r="D56" s="125" t="s">
        <v>515</v>
      </c>
      <c r="E56" s="109" t="s">
        <v>308</v>
      </c>
      <c r="F56" s="109" t="s">
        <v>19</v>
      </c>
      <c r="G56" s="110">
        <v>45717</v>
      </c>
      <c r="H56" s="126">
        <v>45901</v>
      </c>
      <c r="I56" s="112">
        <v>120000</v>
      </c>
      <c r="J56" s="112">
        <v>0</v>
      </c>
      <c r="K56" s="112">
        <f t="shared" si="33"/>
        <v>120000</v>
      </c>
      <c r="L56" s="112">
        <f>IF(I56&gt;=Datos!$D$14,(Datos!$D$14*Datos!$C$14),IF(I56&lt;=Datos!$D$14,(I56*Datos!$C$14)))</f>
        <v>3444</v>
      </c>
      <c r="M56" s="113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16809.860666666667</v>
      </c>
      <c r="N56" s="112">
        <f>IF(I56&gt;=Datos!$D$15,(Datos!$D$15*Datos!$C$15),IF(I56&lt;=Datos!$D$15,(I56*Datos!$C$15)))</f>
        <v>3648</v>
      </c>
      <c r="O56" s="112">
        <v>60025</v>
      </c>
      <c r="P56" s="112">
        <f>SUM(L56:O56)</f>
        <v>83926.860666666675</v>
      </c>
      <c r="Q56" s="114">
        <f>+K56-P56</f>
        <v>36073.139333333325</v>
      </c>
    </row>
    <row r="57" spans="1:17" s="86" customFormat="1" ht="36.75" customHeight="1" x14ac:dyDescent="0.2">
      <c r="A57" s="271" t="s">
        <v>490</v>
      </c>
      <c r="B57" s="272"/>
      <c r="C57" s="117">
        <v>3</v>
      </c>
      <c r="D57" s="300"/>
      <c r="E57" s="300"/>
      <c r="F57" s="300"/>
      <c r="G57" s="300"/>
      <c r="H57" s="301"/>
      <c r="I57" s="122">
        <f t="shared" ref="I57:Q57" si="37">SUM(I54:I56)</f>
        <v>250000</v>
      </c>
      <c r="J57" s="122">
        <f t="shared" si="37"/>
        <v>0</v>
      </c>
      <c r="K57" s="122">
        <f t="shared" si="37"/>
        <v>250000</v>
      </c>
      <c r="L57" s="122">
        <f t="shared" si="37"/>
        <v>7175</v>
      </c>
      <c r="M57" s="122">
        <f t="shared" si="37"/>
        <v>25665.011999999999</v>
      </c>
      <c r="N57" s="122">
        <f t="shared" si="37"/>
        <v>7600</v>
      </c>
      <c r="O57" s="122">
        <f t="shared" si="37"/>
        <v>72711.47</v>
      </c>
      <c r="P57" s="122">
        <f t="shared" si="37"/>
        <v>113151.482</v>
      </c>
      <c r="Q57" s="122">
        <f t="shared" si="37"/>
        <v>136848.51799999998</v>
      </c>
    </row>
    <row r="58" spans="1:17" s="7" customFormat="1" ht="36.75" customHeight="1" x14ac:dyDescent="0.2">
      <c r="A58" s="271" t="s">
        <v>904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3"/>
    </row>
    <row r="59" spans="1:17" s="7" customFormat="1" ht="38.25" customHeight="1" x14ac:dyDescent="0.2">
      <c r="A59" s="107">
        <v>23</v>
      </c>
      <c r="B59" s="138" t="s">
        <v>903</v>
      </c>
      <c r="C59" s="138" t="s">
        <v>446</v>
      </c>
      <c r="D59" s="138" t="s">
        <v>677</v>
      </c>
      <c r="E59" s="116" t="s">
        <v>308</v>
      </c>
      <c r="F59" s="116" t="s">
        <v>306</v>
      </c>
      <c r="G59" s="127">
        <v>45717</v>
      </c>
      <c r="H59" s="128">
        <v>45901</v>
      </c>
      <c r="I59" s="112">
        <v>120000</v>
      </c>
      <c r="J59" s="112">
        <v>0</v>
      </c>
      <c r="K59" s="112">
        <f>SUM(I59:J59)</f>
        <v>120000</v>
      </c>
      <c r="L59" s="112">
        <f>IF(I59&gt;=Datos!$D$14,(Datos!$D$14*Datos!$C$14),IF(I59&lt;=Datos!$D$14,(I59*Datos!$C$14)))</f>
        <v>3444</v>
      </c>
      <c r="M59" s="113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16809.860666666667</v>
      </c>
      <c r="N59" s="112">
        <f>IF(I59&gt;=Datos!$D$15,(Datos!$D$15*Datos!$C$15),IF(I59&lt;=Datos!$D$15,(I59*Datos!$C$15)))</f>
        <v>3648</v>
      </c>
      <c r="O59" s="112">
        <v>10025</v>
      </c>
      <c r="P59" s="112">
        <f>+L59+M59+N59+O59</f>
        <v>33926.860666666667</v>
      </c>
      <c r="Q59" s="114">
        <f>+I59-P59</f>
        <v>86073.139333333325</v>
      </c>
    </row>
    <row r="60" spans="1:17" s="86" customFormat="1" ht="36.75" customHeight="1" x14ac:dyDescent="0.2">
      <c r="A60" s="271" t="s">
        <v>490</v>
      </c>
      <c r="B60" s="272"/>
      <c r="C60" s="117">
        <v>1</v>
      </c>
      <c r="D60" s="300"/>
      <c r="E60" s="300"/>
      <c r="F60" s="300"/>
      <c r="G60" s="300"/>
      <c r="H60" s="301"/>
      <c r="I60" s="206">
        <f>SUM(I59)</f>
        <v>120000</v>
      </c>
      <c r="J60" s="206">
        <f t="shared" ref="J60:Q60" si="38">SUM(J59)</f>
        <v>0</v>
      </c>
      <c r="K60" s="206">
        <f t="shared" si="38"/>
        <v>120000</v>
      </c>
      <c r="L60" s="206">
        <f t="shared" si="38"/>
        <v>3444</v>
      </c>
      <c r="M60" s="206">
        <f t="shared" si="38"/>
        <v>16809.860666666667</v>
      </c>
      <c r="N60" s="206">
        <f t="shared" si="38"/>
        <v>3648</v>
      </c>
      <c r="O60" s="206">
        <f t="shared" si="38"/>
        <v>10025</v>
      </c>
      <c r="P60" s="206">
        <f t="shared" si="38"/>
        <v>33926.860666666667</v>
      </c>
      <c r="Q60" s="206">
        <f t="shared" si="38"/>
        <v>86073.139333333325</v>
      </c>
    </row>
    <row r="61" spans="1:17" s="7" customFormat="1" ht="36.75" customHeight="1" x14ac:dyDescent="0.2">
      <c r="A61" s="271" t="s">
        <v>688</v>
      </c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3"/>
    </row>
    <row r="62" spans="1:17" s="7" customFormat="1" ht="38.25" customHeight="1" x14ac:dyDescent="0.2">
      <c r="A62" s="107">
        <v>24</v>
      </c>
      <c r="B62" s="125" t="s">
        <v>770</v>
      </c>
      <c r="C62" s="125" t="s">
        <v>446</v>
      </c>
      <c r="D62" s="125" t="s">
        <v>690</v>
      </c>
      <c r="E62" s="109" t="s">
        <v>308</v>
      </c>
      <c r="F62" s="109" t="s">
        <v>19</v>
      </c>
      <c r="G62" s="110">
        <v>45778</v>
      </c>
      <c r="H62" s="126">
        <v>45962</v>
      </c>
      <c r="I62" s="112">
        <v>60000</v>
      </c>
      <c r="J62" s="112">
        <v>0</v>
      </c>
      <c r="K62" s="112">
        <f t="shared" ref="K62" si="39">SUM(I62:J62)</f>
        <v>60000</v>
      </c>
      <c r="L62" s="112">
        <f>IF(I62&gt;=Datos!$D$14,(Datos!$D$14*Datos!$C$14),IF(I62&lt;=Datos!$D$14,(I62*Datos!$C$14)))</f>
        <v>1722</v>
      </c>
      <c r="M62" s="113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3486.6756666666661</v>
      </c>
      <c r="N62" s="112">
        <f>IF(I62&gt;=Datos!$D$15,(Datos!$D$15*Datos!$C$15),IF(I62&lt;=Datos!$D$15,(I62*Datos!$C$15)))</f>
        <v>1824</v>
      </c>
      <c r="O62" s="112">
        <v>1025</v>
      </c>
      <c r="P62" s="112">
        <f>SUM(L62:O62)</f>
        <v>8057.6756666666661</v>
      </c>
      <c r="Q62" s="114">
        <f>+K62-P62</f>
        <v>51942.324333333338</v>
      </c>
    </row>
    <row r="63" spans="1:17" s="7" customFormat="1" ht="38.25" customHeight="1" x14ac:dyDescent="0.2">
      <c r="A63" s="107">
        <v>25</v>
      </c>
      <c r="B63" s="125" t="s">
        <v>955</v>
      </c>
      <c r="C63" s="125" t="s">
        <v>446</v>
      </c>
      <c r="D63" s="125" t="s">
        <v>3</v>
      </c>
      <c r="E63" s="109" t="s">
        <v>308</v>
      </c>
      <c r="F63" s="109" t="s">
        <v>19</v>
      </c>
      <c r="G63" s="110">
        <v>45748</v>
      </c>
      <c r="H63" s="126">
        <v>45931</v>
      </c>
      <c r="I63" s="112">
        <v>60000</v>
      </c>
      <c r="J63" s="112">
        <v>0</v>
      </c>
      <c r="K63" s="112">
        <f t="shared" ref="K63" si="40">SUM(I63:J63)</f>
        <v>60000</v>
      </c>
      <c r="L63" s="112">
        <f>IF(I63&gt;=Datos!$D$14,(Datos!$D$14*Datos!$C$14),IF(I63&lt;=Datos!$D$14,(I63*Datos!$C$14)))</f>
        <v>1722</v>
      </c>
      <c r="M63" s="113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3486.6756666666661</v>
      </c>
      <c r="N63" s="112">
        <f>IF(I63&gt;=Datos!$D$15,(Datos!$D$15*Datos!$C$15),IF(I63&lt;=Datos!$D$15,(I63*Datos!$C$15)))</f>
        <v>1824</v>
      </c>
      <c r="O63" s="112">
        <v>25</v>
      </c>
      <c r="P63" s="112">
        <f>SUM(L63:O63)</f>
        <v>7057.6756666666661</v>
      </c>
      <c r="Q63" s="114">
        <f>+K63-P63</f>
        <v>52942.324333333338</v>
      </c>
    </row>
    <row r="64" spans="1:17" s="7" customFormat="1" ht="38.25" customHeight="1" x14ac:dyDescent="0.2">
      <c r="A64" s="107">
        <v>26</v>
      </c>
      <c r="B64" s="125" t="s">
        <v>290</v>
      </c>
      <c r="C64" s="125" t="s">
        <v>446</v>
      </c>
      <c r="D64" s="125" t="s">
        <v>516</v>
      </c>
      <c r="E64" s="109" t="s">
        <v>308</v>
      </c>
      <c r="F64" s="109" t="s">
        <v>19</v>
      </c>
      <c r="G64" s="110">
        <v>45870</v>
      </c>
      <c r="H64" s="126">
        <v>46054</v>
      </c>
      <c r="I64" s="112">
        <v>120000</v>
      </c>
      <c r="J64" s="112">
        <v>0</v>
      </c>
      <c r="K64" s="112">
        <f t="shared" ref="K64" si="41">SUM(I64:J64)</f>
        <v>120000</v>
      </c>
      <c r="L64" s="112">
        <f>IF(I64&gt;=Datos!$D$14,(Datos!$D$14*Datos!$C$14),IF(I64&lt;=Datos!$D$14,(I64*Datos!$C$14)))</f>
        <v>3444</v>
      </c>
      <c r="M64" s="113">
        <v>16381</v>
      </c>
      <c r="N64" s="112">
        <f>IF(I64&gt;=Datos!$D$15,(Datos!$D$15*Datos!$C$15),IF(I64&lt;=Datos!$D$15,(I64*Datos!$C$15)))</f>
        <v>3648</v>
      </c>
      <c r="O64" s="112">
        <v>1740.46</v>
      </c>
      <c r="P64" s="112">
        <f>SUM(L64:O64)</f>
        <v>25213.46</v>
      </c>
      <c r="Q64" s="114">
        <f>+K64-P64</f>
        <v>94786.540000000008</v>
      </c>
    </row>
    <row r="65" spans="1:17" s="86" customFormat="1" ht="36.75" customHeight="1" x14ac:dyDescent="0.2">
      <c r="A65" s="271" t="s">
        <v>490</v>
      </c>
      <c r="B65" s="272"/>
      <c r="C65" s="117">
        <v>3</v>
      </c>
      <c r="D65" s="300"/>
      <c r="E65" s="300"/>
      <c r="F65" s="300"/>
      <c r="G65" s="300"/>
      <c r="H65" s="301"/>
      <c r="I65" s="122">
        <f t="shared" ref="I65:Q65" si="42">SUM(I62:I64)</f>
        <v>240000</v>
      </c>
      <c r="J65" s="122">
        <f t="shared" si="42"/>
        <v>0</v>
      </c>
      <c r="K65" s="122">
        <f t="shared" si="42"/>
        <v>240000</v>
      </c>
      <c r="L65" s="122">
        <f t="shared" si="42"/>
        <v>6888</v>
      </c>
      <c r="M65" s="122">
        <f t="shared" si="42"/>
        <v>23354.351333333332</v>
      </c>
      <c r="N65" s="122">
        <f t="shared" si="42"/>
        <v>7296</v>
      </c>
      <c r="O65" s="122">
        <f t="shared" si="42"/>
        <v>2790.46</v>
      </c>
      <c r="P65" s="122">
        <f t="shared" si="42"/>
        <v>40328.811333333331</v>
      </c>
      <c r="Q65" s="122">
        <f t="shared" si="42"/>
        <v>199671.18866666668</v>
      </c>
    </row>
    <row r="66" spans="1:17" s="7" customFormat="1" ht="36.75" customHeight="1" x14ac:dyDescent="0.2">
      <c r="A66" s="271" t="s">
        <v>511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 t="e">
        <f>SUM(#REF!)</f>
        <v>#REF!</v>
      </c>
      <c r="Q66" s="273" t="e">
        <f>SUM(#REF!)</f>
        <v>#REF!</v>
      </c>
    </row>
    <row r="67" spans="1:17" s="7" customFormat="1" ht="38.25" customHeight="1" x14ac:dyDescent="0.2">
      <c r="A67" s="107">
        <v>27</v>
      </c>
      <c r="B67" s="125" t="s">
        <v>314</v>
      </c>
      <c r="C67" s="125" t="s">
        <v>446</v>
      </c>
      <c r="D67" s="125" t="s">
        <v>454</v>
      </c>
      <c r="E67" s="109" t="s">
        <v>308</v>
      </c>
      <c r="F67" s="109" t="s">
        <v>306</v>
      </c>
      <c r="G67" s="110">
        <v>45839</v>
      </c>
      <c r="H67" s="126">
        <v>46023</v>
      </c>
      <c r="I67" s="112">
        <v>45000</v>
      </c>
      <c r="J67" s="112">
        <v>0</v>
      </c>
      <c r="K67" s="112">
        <f t="shared" ref="K67:K69" si="43">SUM(I67:J67)</f>
        <v>45000</v>
      </c>
      <c r="L67" s="112">
        <f>IF(I67&gt;=Datos!$D$14,(Datos!$D$14*Datos!$C$14),IF(I67&lt;=Datos!$D$14,(I67*Datos!$C$14)))</f>
        <v>1291.5</v>
      </c>
      <c r="M67" s="113">
        <f>IF((I67-L67-N67)&lt;=Datos!$G$7,"0",IF((I67-L67-N67)&lt;=Datos!$G$8,((I67-L67-N67)-Datos!$F$8)*Datos!$I$6,IF((I67-L67-N67)&lt;=Datos!$G$9,Datos!$I$8+((I67-L67-N67)-Datos!$F$9)*Datos!$J$6,IF((I67-L67-N67)&gt;=Datos!$F$10,(Datos!$I$8+Datos!$J$8)+((I67-L67-N67)-Datos!$F$10)*Datos!$K$6))))</f>
        <v>1148.3234999999997</v>
      </c>
      <c r="N67" s="112">
        <f>IF(I67&gt;=Datos!$D$15,(Datos!$D$15*Datos!$C$15),IF(I67&lt;=Datos!$D$15,(I67*Datos!$C$15)))</f>
        <v>1368</v>
      </c>
      <c r="O67" s="112">
        <v>25</v>
      </c>
      <c r="P67" s="112">
        <f>SUM(L67:O67)</f>
        <v>3832.8234999999995</v>
      </c>
      <c r="Q67" s="114">
        <f t="shared" ref="Q67:Q69" si="44">+K67-P67</f>
        <v>41167.176500000001</v>
      </c>
    </row>
    <row r="68" spans="1:17" s="7" customFormat="1" ht="38.25" customHeight="1" x14ac:dyDescent="0.2">
      <c r="A68" s="107">
        <v>28</v>
      </c>
      <c r="B68" s="125" t="s">
        <v>530</v>
      </c>
      <c r="C68" s="125" t="s">
        <v>446</v>
      </c>
      <c r="D68" s="125" t="s">
        <v>533</v>
      </c>
      <c r="E68" s="109" t="s">
        <v>308</v>
      </c>
      <c r="F68" s="109" t="s">
        <v>306</v>
      </c>
      <c r="G68" s="110">
        <v>45839</v>
      </c>
      <c r="H68" s="126">
        <v>46023</v>
      </c>
      <c r="I68" s="112">
        <v>70000</v>
      </c>
      <c r="J68" s="112">
        <v>0</v>
      </c>
      <c r="K68" s="112">
        <f t="shared" ref="K68" si="45">SUM(I68:J68)</f>
        <v>70000</v>
      </c>
      <c r="L68" s="112">
        <f>IF(I68&gt;=Datos!$D$14,(Datos!$D$14*Datos!$C$14),IF(I68&lt;=Datos!$D$14,(I68*Datos!$C$14)))</f>
        <v>2009</v>
      </c>
      <c r="M68" s="113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5368.4756666666663</v>
      </c>
      <c r="N68" s="112">
        <f>IF(I68&gt;=Datos!$D$15,(Datos!$D$15*Datos!$C$15),IF(I68&lt;=Datos!$D$15,(I68*Datos!$C$15)))</f>
        <v>2128</v>
      </c>
      <c r="O68" s="112">
        <v>25</v>
      </c>
      <c r="P68" s="112">
        <f>SUM(L68:O68)</f>
        <v>9530.4756666666653</v>
      </c>
      <c r="Q68" s="114">
        <f t="shared" si="44"/>
        <v>60469.524333333335</v>
      </c>
    </row>
    <row r="69" spans="1:17" s="7" customFormat="1" ht="38.25" customHeight="1" x14ac:dyDescent="0.2">
      <c r="A69" s="107">
        <v>29</v>
      </c>
      <c r="B69" s="115" t="s">
        <v>391</v>
      </c>
      <c r="C69" s="125" t="s">
        <v>446</v>
      </c>
      <c r="D69" s="125" t="s">
        <v>454</v>
      </c>
      <c r="E69" s="109" t="s">
        <v>308</v>
      </c>
      <c r="F69" s="109" t="s">
        <v>306</v>
      </c>
      <c r="G69" s="110">
        <v>45627</v>
      </c>
      <c r="H69" s="110">
        <v>45809</v>
      </c>
      <c r="I69" s="112">
        <v>45000</v>
      </c>
      <c r="J69" s="112">
        <v>0</v>
      </c>
      <c r="K69" s="112">
        <f t="shared" si="43"/>
        <v>45000</v>
      </c>
      <c r="L69" s="112">
        <f>IF(I69&gt;=Datos!$D$14,(Datos!$D$14*Datos!$C$14),IF(I69&lt;=Datos!$D$14,(I69*Datos!$C$14)))</f>
        <v>1291.5</v>
      </c>
      <c r="M69" s="113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1148.3234999999997</v>
      </c>
      <c r="N69" s="112">
        <f>IF(I69&gt;=Datos!$D$15,(Datos!$D$15*Datos!$C$15),IF(I69&lt;=Datos!$D$15,(I69*Datos!$C$15)))</f>
        <v>1368</v>
      </c>
      <c r="O69" s="112">
        <v>25</v>
      </c>
      <c r="P69" s="112">
        <f t="shared" ref="P69" si="46">SUM(L69:O69)</f>
        <v>3832.8234999999995</v>
      </c>
      <c r="Q69" s="114">
        <f t="shared" si="44"/>
        <v>41167.176500000001</v>
      </c>
    </row>
    <row r="70" spans="1:17" s="86" customFormat="1" ht="36.75" customHeight="1" x14ac:dyDescent="0.2">
      <c r="A70" s="271" t="s">
        <v>490</v>
      </c>
      <c r="B70" s="272"/>
      <c r="C70" s="117">
        <v>3</v>
      </c>
      <c r="D70" s="117"/>
      <c r="E70" s="212"/>
      <c r="F70" s="118"/>
      <c r="G70" s="119"/>
      <c r="H70" s="120"/>
      <c r="I70" s="121">
        <f t="shared" ref="I70:Q70" si="47">SUM(I67:I69)</f>
        <v>160000</v>
      </c>
      <c r="J70" s="121">
        <f t="shared" si="47"/>
        <v>0</v>
      </c>
      <c r="K70" s="121">
        <f t="shared" si="47"/>
        <v>160000</v>
      </c>
      <c r="L70" s="121">
        <f t="shared" si="47"/>
        <v>4592</v>
      </c>
      <c r="M70" s="121">
        <f t="shared" si="47"/>
        <v>7665.1226666666653</v>
      </c>
      <c r="N70" s="121">
        <f t="shared" si="47"/>
        <v>4864</v>
      </c>
      <c r="O70" s="121">
        <f t="shared" si="47"/>
        <v>75</v>
      </c>
      <c r="P70" s="121">
        <f t="shared" si="47"/>
        <v>17196.122666666663</v>
      </c>
      <c r="Q70" s="121">
        <f t="shared" si="47"/>
        <v>142803.87733333334</v>
      </c>
    </row>
    <row r="71" spans="1:17" s="7" customFormat="1" ht="36.75" customHeight="1" x14ac:dyDescent="0.2">
      <c r="A71" s="271" t="s">
        <v>691</v>
      </c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3"/>
    </row>
    <row r="72" spans="1:17" s="7" customFormat="1" ht="38.25" customHeight="1" x14ac:dyDescent="0.2">
      <c r="A72" s="107">
        <v>30</v>
      </c>
      <c r="B72" s="125" t="s">
        <v>692</v>
      </c>
      <c r="C72" s="125" t="s">
        <v>446</v>
      </c>
      <c r="D72" s="125" t="s">
        <v>677</v>
      </c>
      <c r="E72" s="109" t="s">
        <v>308</v>
      </c>
      <c r="F72" s="109" t="s">
        <v>19</v>
      </c>
      <c r="G72" s="110">
        <v>45689</v>
      </c>
      <c r="H72" s="126">
        <v>45870</v>
      </c>
      <c r="I72" s="112">
        <v>105000</v>
      </c>
      <c r="J72" s="112">
        <v>0</v>
      </c>
      <c r="K72" s="112">
        <f>SUM(I72:J72)</f>
        <v>105000</v>
      </c>
      <c r="L72" s="112">
        <f>IF(I72&gt;=Datos!$D$14,(Datos!$D$14*Datos!$C$14),IF(I72&lt;=Datos!$D$14,(I72*Datos!$C$14)))</f>
        <v>3013.5</v>
      </c>
      <c r="M72" s="113">
        <v>0</v>
      </c>
      <c r="N72" s="112">
        <f>IF(I72&gt;=Datos!$D$15,(Datos!$D$15*Datos!$C$15),IF(I72&lt;=Datos!$D$15,(I72*Datos!$C$15)))</f>
        <v>3192</v>
      </c>
      <c r="O72" s="112">
        <v>25</v>
      </c>
      <c r="P72" s="112">
        <f>+L72+M72+N72+O72</f>
        <v>6230.5</v>
      </c>
      <c r="Q72" s="114">
        <f>+I72-P72</f>
        <v>98769.5</v>
      </c>
    </row>
    <row r="73" spans="1:17" s="7" customFormat="1" ht="38.25" customHeight="1" x14ac:dyDescent="0.2">
      <c r="A73" s="107">
        <v>31</v>
      </c>
      <c r="B73" s="125" t="s">
        <v>956</v>
      </c>
      <c r="C73" s="125" t="s">
        <v>309</v>
      </c>
      <c r="D73" s="125" t="s">
        <v>958</v>
      </c>
      <c r="E73" s="109" t="s">
        <v>308</v>
      </c>
      <c r="F73" s="109" t="s">
        <v>306</v>
      </c>
      <c r="G73" s="110">
        <v>45748</v>
      </c>
      <c r="H73" s="126">
        <v>45931</v>
      </c>
      <c r="I73" s="112">
        <v>35000</v>
      </c>
      <c r="J73" s="112">
        <v>0</v>
      </c>
      <c r="K73" s="112">
        <f t="shared" ref="K73:K74" si="48">SUM(I73:J73)</f>
        <v>35000</v>
      </c>
      <c r="L73" s="112">
        <f>IF(I73&gt;=Datos!$D$14,(Datos!$D$14*Datos!$C$14),IF(I73&lt;=Datos!$D$14,(I73*Datos!$C$14)))</f>
        <v>1004.5</v>
      </c>
      <c r="M73" s="113" t="str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0</v>
      </c>
      <c r="N73" s="112">
        <f>IF(I73&gt;=Datos!$D$15,(Datos!$D$15*Datos!$C$15),IF(I73&lt;=Datos!$D$15,(I73*Datos!$C$15)))</f>
        <v>1064</v>
      </c>
      <c r="O73" s="112">
        <v>25</v>
      </c>
      <c r="P73" s="112">
        <f t="shared" ref="P73:P74" si="49">+L73+M73+N73+O73</f>
        <v>2093.5</v>
      </c>
      <c r="Q73" s="114">
        <f t="shared" ref="Q73:Q74" si="50">+I73-P73</f>
        <v>32906.5</v>
      </c>
    </row>
    <row r="74" spans="1:17" s="7" customFormat="1" ht="38.25" customHeight="1" x14ac:dyDescent="0.2">
      <c r="A74" s="107">
        <v>32</v>
      </c>
      <c r="B74" s="115" t="s">
        <v>957</v>
      </c>
      <c r="C74" s="125" t="s">
        <v>361</v>
      </c>
      <c r="D74" s="125" t="s">
        <v>958</v>
      </c>
      <c r="E74" s="109" t="s">
        <v>308</v>
      </c>
      <c r="F74" s="109" t="s">
        <v>306</v>
      </c>
      <c r="G74" s="110">
        <v>45748</v>
      </c>
      <c r="H74" s="110">
        <v>45931</v>
      </c>
      <c r="I74" s="112">
        <v>45000</v>
      </c>
      <c r="J74" s="112">
        <v>0</v>
      </c>
      <c r="K74" s="112">
        <f t="shared" si="48"/>
        <v>45000</v>
      </c>
      <c r="L74" s="112">
        <f>IF(I74&gt;=Datos!$D$14,(Datos!$D$14*Datos!$C$14),IF(I74&lt;=Datos!$D$14,(I74*Datos!$C$14)))</f>
        <v>1291.5</v>
      </c>
      <c r="M74" s="113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1148.3234999999997</v>
      </c>
      <c r="N74" s="112">
        <f>IF(I74&gt;=Datos!$D$15,(Datos!$D$15*Datos!$C$15),IF(I74&lt;=Datos!$D$15,(I74*Datos!$C$15)))</f>
        <v>1368</v>
      </c>
      <c r="O74" s="112">
        <v>25</v>
      </c>
      <c r="P74" s="112">
        <f t="shared" si="49"/>
        <v>3832.8234999999995</v>
      </c>
      <c r="Q74" s="114">
        <f t="shared" si="50"/>
        <v>41167.176500000001</v>
      </c>
    </row>
    <row r="75" spans="1:17" s="86" customFormat="1" ht="36.75" customHeight="1" x14ac:dyDescent="0.2">
      <c r="A75" s="271" t="s">
        <v>490</v>
      </c>
      <c r="B75" s="272"/>
      <c r="C75" s="117">
        <v>3</v>
      </c>
      <c r="D75" s="300"/>
      <c r="E75" s="300"/>
      <c r="F75" s="300"/>
      <c r="G75" s="300"/>
      <c r="H75" s="301"/>
      <c r="I75" s="206">
        <f>SUM(I72:I74)</f>
        <v>185000</v>
      </c>
      <c r="J75" s="206">
        <f t="shared" ref="J75:Q75" si="51">SUM(J72:J74)</f>
        <v>0</v>
      </c>
      <c r="K75" s="206">
        <f t="shared" si="51"/>
        <v>185000</v>
      </c>
      <c r="L75" s="206">
        <f t="shared" si="51"/>
        <v>5309.5</v>
      </c>
      <c r="M75" s="206">
        <f t="shared" si="51"/>
        <v>1148.3234999999997</v>
      </c>
      <c r="N75" s="206">
        <f t="shared" si="51"/>
        <v>5624</v>
      </c>
      <c r="O75" s="206">
        <f t="shared" si="51"/>
        <v>75</v>
      </c>
      <c r="P75" s="206">
        <f t="shared" si="51"/>
        <v>12156.823499999999</v>
      </c>
      <c r="Q75" s="206">
        <f t="shared" si="51"/>
        <v>172843.1765</v>
      </c>
    </row>
    <row r="76" spans="1:17" s="7" customFormat="1" ht="36.75" customHeight="1" x14ac:dyDescent="0.2">
      <c r="A76" s="271" t="s">
        <v>868</v>
      </c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 t="e">
        <f>SUM(#REF!)</f>
        <v>#REF!</v>
      </c>
      <c r="Q76" s="273" t="e">
        <f>SUM(#REF!)</f>
        <v>#REF!</v>
      </c>
    </row>
    <row r="77" spans="1:17" s="7" customFormat="1" ht="38.25" customHeight="1" x14ac:dyDescent="0.2">
      <c r="A77" s="107">
        <v>33</v>
      </c>
      <c r="B77" s="125" t="s">
        <v>786</v>
      </c>
      <c r="C77" s="125" t="s">
        <v>446</v>
      </c>
      <c r="D77" s="125" t="s">
        <v>787</v>
      </c>
      <c r="E77" s="109" t="s">
        <v>308</v>
      </c>
      <c r="F77" s="109" t="s">
        <v>19</v>
      </c>
      <c r="G77" s="110">
        <v>45627</v>
      </c>
      <c r="H77" s="126">
        <v>45809</v>
      </c>
      <c r="I77" s="112">
        <v>60000</v>
      </c>
      <c r="J77" s="112">
        <v>0</v>
      </c>
      <c r="K77" s="112">
        <f t="shared" ref="K77:K79" si="52">SUM(I77:J77)</f>
        <v>60000</v>
      </c>
      <c r="L77" s="112">
        <f>IF(I77&gt;=Datos!$D$14,(Datos!$D$14*Datos!$C$14),IF(I77&lt;=Datos!$D$14,(I77*Datos!$C$14)))</f>
        <v>1722</v>
      </c>
      <c r="M77" s="113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3486.6756666666661</v>
      </c>
      <c r="N77" s="112">
        <f>IF(I77&gt;=Datos!$D$15,(Datos!$D$15*Datos!$C$15),IF(I77&lt;=Datos!$D$15,(I77*Datos!$C$15)))</f>
        <v>1824</v>
      </c>
      <c r="O77" s="112">
        <v>25</v>
      </c>
      <c r="P77" s="112">
        <f>SUM(L77:O77)</f>
        <v>7057.6756666666661</v>
      </c>
      <c r="Q77" s="114">
        <f t="shared" ref="Q77:Q79" si="53">+K77-P77</f>
        <v>52942.324333333338</v>
      </c>
    </row>
    <row r="78" spans="1:17" s="7" customFormat="1" ht="38.25" customHeight="1" x14ac:dyDescent="0.2">
      <c r="A78" s="107">
        <v>34</v>
      </c>
      <c r="B78" s="125" t="s">
        <v>285</v>
      </c>
      <c r="C78" s="125" t="s">
        <v>446</v>
      </c>
      <c r="D78" s="125" t="s">
        <v>557</v>
      </c>
      <c r="E78" s="109" t="s">
        <v>308</v>
      </c>
      <c r="F78" s="109" t="s">
        <v>306</v>
      </c>
      <c r="G78" s="110">
        <v>45658</v>
      </c>
      <c r="H78" s="126">
        <v>45839</v>
      </c>
      <c r="I78" s="112">
        <v>105000</v>
      </c>
      <c r="J78" s="112">
        <v>0</v>
      </c>
      <c r="K78" s="112">
        <f t="shared" ref="K78" si="54">SUM(I78:J78)</f>
        <v>105000</v>
      </c>
      <c r="L78" s="112">
        <f>IF(I78&gt;=Datos!$D$14,(Datos!$D$14*Datos!$C$14),IF(I78&lt;=Datos!$D$14,(I78*Datos!$C$14)))</f>
        <v>3013.5</v>
      </c>
      <c r="M78" s="113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13281.485666666667</v>
      </c>
      <c r="N78" s="112">
        <f>IF(I78&gt;=Datos!$D$15,(Datos!$D$15*Datos!$C$15),IF(I78&lt;=Datos!$D$15,(I78*Datos!$C$15)))</f>
        <v>3192</v>
      </c>
      <c r="O78" s="112">
        <v>25</v>
      </c>
      <c r="P78" s="112">
        <f>SUM(L78:O78)</f>
        <v>19511.985666666667</v>
      </c>
      <c r="Q78" s="114">
        <f t="shared" si="53"/>
        <v>85488.014333333325</v>
      </c>
    </row>
    <row r="79" spans="1:17" s="7" customFormat="1" ht="38.25" customHeight="1" x14ac:dyDescent="0.2">
      <c r="A79" s="107">
        <v>35</v>
      </c>
      <c r="B79" s="125" t="s">
        <v>315</v>
      </c>
      <c r="C79" s="125" t="s">
        <v>446</v>
      </c>
      <c r="D79" s="125" t="s">
        <v>453</v>
      </c>
      <c r="E79" s="109" t="s">
        <v>308</v>
      </c>
      <c r="F79" s="109" t="s">
        <v>306</v>
      </c>
      <c r="G79" s="110">
        <v>45748</v>
      </c>
      <c r="H79" s="126">
        <v>45931</v>
      </c>
      <c r="I79" s="112">
        <v>70000</v>
      </c>
      <c r="J79" s="112">
        <v>0</v>
      </c>
      <c r="K79" s="112">
        <f t="shared" si="52"/>
        <v>70000</v>
      </c>
      <c r="L79" s="112">
        <f>IF(I79&gt;=Datos!$D$14,(Datos!$D$14*Datos!$C$14),IF(I79&lt;=Datos!$D$14,(I79*Datos!$C$14)))</f>
        <v>2009</v>
      </c>
      <c r="M79" s="113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5368.4756666666663</v>
      </c>
      <c r="N79" s="112">
        <f>IF(I79&gt;=Datos!$D$15,(Datos!$D$15*Datos!$C$15),IF(I79&lt;=Datos!$D$15,(I79*Datos!$C$15)))</f>
        <v>2128</v>
      </c>
      <c r="O79" s="112">
        <v>25</v>
      </c>
      <c r="P79" s="112">
        <f>SUM(L79:O79)</f>
        <v>9530.4756666666653</v>
      </c>
      <c r="Q79" s="114">
        <f t="shared" si="53"/>
        <v>60469.524333333335</v>
      </c>
    </row>
    <row r="80" spans="1:17" s="86" customFormat="1" ht="36.75" customHeight="1" x14ac:dyDescent="0.2">
      <c r="A80" s="271" t="s">
        <v>490</v>
      </c>
      <c r="B80" s="272"/>
      <c r="C80" s="117">
        <v>3</v>
      </c>
      <c r="D80" s="117"/>
      <c r="E80" s="212"/>
      <c r="F80" s="118"/>
      <c r="G80" s="119"/>
      <c r="H80" s="120"/>
      <c r="I80" s="121">
        <f t="shared" ref="I80:Q80" si="55">SUM(I77:I79)</f>
        <v>235000</v>
      </c>
      <c r="J80" s="121">
        <f t="shared" si="55"/>
        <v>0</v>
      </c>
      <c r="K80" s="121">
        <f t="shared" si="55"/>
        <v>235000</v>
      </c>
      <c r="L80" s="121">
        <f t="shared" si="55"/>
        <v>6744.5</v>
      </c>
      <c r="M80" s="121">
        <f t="shared" si="55"/>
        <v>22136.636999999999</v>
      </c>
      <c r="N80" s="121">
        <f t="shared" si="55"/>
        <v>7144</v>
      </c>
      <c r="O80" s="121">
        <f t="shared" si="55"/>
        <v>75</v>
      </c>
      <c r="P80" s="121">
        <f t="shared" si="55"/>
        <v>36100.137000000002</v>
      </c>
      <c r="Q80" s="121">
        <f t="shared" si="55"/>
        <v>198899.86299999998</v>
      </c>
    </row>
    <row r="81" spans="1:17" s="7" customFormat="1" ht="36.75" customHeight="1" x14ac:dyDescent="0.2">
      <c r="A81" s="271" t="s">
        <v>693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3"/>
    </row>
    <row r="82" spans="1:17" s="7" customFormat="1" ht="38.25" customHeight="1" x14ac:dyDescent="0.2">
      <c r="A82" s="107">
        <v>36</v>
      </c>
      <c r="B82" s="125" t="s">
        <v>788</v>
      </c>
      <c r="C82" s="125" t="s">
        <v>446</v>
      </c>
      <c r="D82" s="125" t="s">
        <v>294</v>
      </c>
      <c r="E82" s="109" t="s">
        <v>308</v>
      </c>
      <c r="F82" s="109" t="s">
        <v>19</v>
      </c>
      <c r="G82" s="110">
        <v>45627</v>
      </c>
      <c r="H82" s="126">
        <v>45809</v>
      </c>
      <c r="I82" s="112">
        <v>70000</v>
      </c>
      <c r="J82" s="112">
        <v>0</v>
      </c>
      <c r="K82" s="112">
        <f t="shared" ref="K82" si="56">SUM(I82:J82)</f>
        <v>70000</v>
      </c>
      <c r="L82" s="112">
        <f>IF(I82&gt;=Datos!$D$14,(Datos!$D$14*Datos!$C$14),IF(I82&lt;=Datos!$D$14,(I82*Datos!$C$14)))</f>
        <v>2009</v>
      </c>
      <c r="M82" s="113">
        <f>IF((I82-L82-N82)&lt;=Datos!$G$7,"0",IF((I82-L82-N82)&lt;=Datos!$G$8,((I82-L82-N82)-Datos!$F$8)*Datos!$I$6,IF((I82-L82-N82)&lt;=Datos!$G$9,Datos!$I$8+((I82-L82-N82)-Datos!$F$9)*Datos!$J$6,IF((I82-L82-N82)&gt;=Datos!$F$10,(Datos!$I$8+Datos!$J$8)+((I82-L82-N82)-Datos!$F$10)*Datos!$K$6))))</f>
        <v>5368.4756666666663</v>
      </c>
      <c r="N82" s="112">
        <f>IF(I82&gt;=Datos!$D$15,(Datos!$D$15*Datos!$C$15),IF(I82&lt;=Datos!$D$15,(I82*Datos!$C$15)))</f>
        <v>2128</v>
      </c>
      <c r="O82" s="112">
        <v>1525</v>
      </c>
      <c r="P82" s="112">
        <f t="shared" ref="P82:P85" si="57">+L82+M82+N82+O82</f>
        <v>11030.475666666665</v>
      </c>
      <c r="Q82" s="114">
        <f t="shared" ref="Q82:Q85" si="58">+I82-P82</f>
        <v>58969.524333333335</v>
      </c>
    </row>
    <row r="83" spans="1:17" s="7" customFormat="1" ht="38.25" customHeight="1" x14ac:dyDescent="0.2">
      <c r="A83" s="107">
        <v>37</v>
      </c>
      <c r="B83" s="125" t="s">
        <v>288</v>
      </c>
      <c r="C83" s="125" t="s">
        <v>309</v>
      </c>
      <c r="D83" s="125" t="s">
        <v>456</v>
      </c>
      <c r="E83" s="109" t="s">
        <v>308</v>
      </c>
      <c r="F83" s="109" t="s">
        <v>19</v>
      </c>
      <c r="G83" s="110">
        <v>45658</v>
      </c>
      <c r="H83" s="126">
        <v>45839</v>
      </c>
      <c r="I83" s="112">
        <v>90000</v>
      </c>
      <c r="J83" s="112">
        <v>0</v>
      </c>
      <c r="K83" s="112">
        <f t="shared" ref="K83" si="59">SUM(I83:J83)</f>
        <v>90000</v>
      </c>
      <c r="L83" s="112">
        <f>IF(I83&gt;=Datos!$D$14,(Datos!$D$14*Datos!$C$14),IF(I83&lt;=Datos!$D$14,(I83*Datos!$C$14)))</f>
        <v>2583</v>
      </c>
      <c r="M83" s="113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9753.1106666666674</v>
      </c>
      <c r="N83" s="112">
        <f>IF(I83&gt;=Datos!$D$15,(Datos!$D$15*Datos!$C$15),IF(I83&lt;=Datos!$D$15,(I83*Datos!$C$15)))</f>
        <v>2736</v>
      </c>
      <c r="O83" s="112">
        <v>25</v>
      </c>
      <c r="P83" s="112">
        <f t="shared" si="57"/>
        <v>15097.110666666667</v>
      </c>
      <c r="Q83" s="114">
        <f t="shared" si="58"/>
        <v>74902.889333333325</v>
      </c>
    </row>
    <row r="84" spans="1:17" s="7" customFormat="1" ht="38.25" customHeight="1" x14ac:dyDescent="0.2">
      <c r="A84" s="107">
        <v>38</v>
      </c>
      <c r="B84" s="125" t="s">
        <v>289</v>
      </c>
      <c r="C84" s="125" t="s">
        <v>446</v>
      </c>
      <c r="D84" s="125" t="s">
        <v>293</v>
      </c>
      <c r="E84" s="109" t="s">
        <v>308</v>
      </c>
      <c r="F84" s="109" t="s">
        <v>19</v>
      </c>
      <c r="G84" s="126">
        <v>45661</v>
      </c>
      <c r="H84" s="126">
        <v>45842</v>
      </c>
      <c r="I84" s="112">
        <v>145000</v>
      </c>
      <c r="J84" s="112">
        <v>0</v>
      </c>
      <c r="K84" s="112">
        <f t="shared" ref="K84" si="60">SUM(I84:J84)</f>
        <v>145000</v>
      </c>
      <c r="L84" s="112">
        <f>IF(I84&gt;=Datos!$D$14,(Datos!$D$14*Datos!$C$14),IF(I84&lt;=Datos!$D$14,(I84*Datos!$C$14)))</f>
        <v>4161.5</v>
      </c>
      <c r="M84" s="113">
        <f>IF((I84-L84-N84)&lt;=Datos!$G$7,"0",IF((I84-L84-N84)&lt;=Datos!$G$8,((I84-L84-N84)-Datos!$F$8)*Datos!$I$6,IF((I84-L84-N84)&lt;=Datos!$G$9,Datos!$I$8+((I84-L84-N84)-Datos!$F$9)*Datos!$J$6,IF((I84-L84-N84)&gt;=Datos!$F$10,(Datos!$I$8+Datos!$J$8)+((I84-L84-N84)-Datos!$F$10)*Datos!$K$6))))</f>
        <v>22690.485666666667</v>
      </c>
      <c r="N84" s="112">
        <f>IF(I84&gt;=Datos!$D$15,(Datos!$D$15*Datos!$C$15),IF(I84&lt;=Datos!$D$15,(I84*Datos!$C$15)))</f>
        <v>4408</v>
      </c>
      <c r="O84" s="112">
        <v>25</v>
      </c>
      <c r="P84" s="112">
        <f t="shared" ref="P84" si="61">+L84+M84+N84+O84</f>
        <v>31284.985666666667</v>
      </c>
      <c r="Q84" s="114">
        <f t="shared" ref="Q84" si="62">+I84-P84</f>
        <v>113715.01433333333</v>
      </c>
    </row>
    <row r="85" spans="1:17" s="7" customFormat="1" ht="38.25" customHeight="1" x14ac:dyDescent="0.2">
      <c r="A85" s="107">
        <v>39</v>
      </c>
      <c r="B85" s="108" t="s">
        <v>281</v>
      </c>
      <c r="C85" s="108" t="s">
        <v>310</v>
      </c>
      <c r="D85" s="108" t="s">
        <v>291</v>
      </c>
      <c r="E85" s="109" t="s">
        <v>308</v>
      </c>
      <c r="F85" s="109" t="s">
        <v>19</v>
      </c>
      <c r="G85" s="110">
        <v>45778</v>
      </c>
      <c r="H85" s="126">
        <v>45962</v>
      </c>
      <c r="I85" s="111">
        <v>100000</v>
      </c>
      <c r="J85" s="112">
        <v>0</v>
      </c>
      <c r="K85" s="112">
        <f t="shared" ref="K85" si="63">SUM(I85:J85)</f>
        <v>100000</v>
      </c>
      <c r="L85" s="112">
        <f>IF(I85&gt;=Datos!$D$14,(Datos!$D$14*Datos!$C$14),IF(I85&lt;=Datos!$D$14,(I85*Datos!$C$14)))</f>
        <v>2870</v>
      </c>
      <c r="M85" s="113">
        <f>IF((I85-L85-N85)&lt;=Datos!$G$7,"0",IF((I85-L85-N85)&lt;=Datos!$G$8,((I85-L85-N85)-Datos!$F$8)*Datos!$I$6,IF((I85-L85-N85)&lt;=Datos!$G$9,Datos!$I$8+((I85-L85-N85)-Datos!$F$9)*Datos!$J$6,IF((I85-L85-N85)&gt;=Datos!$F$10,(Datos!$I$8+Datos!$J$8)+((I85-L85-N85)-Datos!$F$10)*Datos!$K$6))))</f>
        <v>12105.360666666667</v>
      </c>
      <c r="N85" s="112">
        <f>IF(I85&gt;=Datos!$D$15,(Datos!$D$15*Datos!$C$15),IF(I85&lt;=Datos!$D$15,(I85*Datos!$C$15)))</f>
        <v>3040</v>
      </c>
      <c r="O85" s="112">
        <v>25</v>
      </c>
      <c r="P85" s="112">
        <f t="shared" si="57"/>
        <v>18040.360666666667</v>
      </c>
      <c r="Q85" s="114">
        <f t="shared" si="58"/>
        <v>81959.639333333325</v>
      </c>
    </row>
    <row r="86" spans="1:17" s="86" customFormat="1" ht="36.75" customHeight="1" x14ac:dyDescent="0.2">
      <c r="A86" s="271" t="s">
        <v>490</v>
      </c>
      <c r="B86" s="272"/>
      <c r="C86" s="117">
        <v>4</v>
      </c>
      <c r="D86" s="117"/>
      <c r="E86" s="212"/>
      <c r="F86" s="118"/>
      <c r="G86" s="119"/>
      <c r="H86" s="120"/>
      <c r="I86" s="121">
        <f t="shared" ref="I86:Q86" si="64">SUM(I82:I85)</f>
        <v>405000</v>
      </c>
      <c r="J86" s="121">
        <f t="shared" si="64"/>
        <v>0</v>
      </c>
      <c r="K86" s="121">
        <f t="shared" si="64"/>
        <v>405000</v>
      </c>
      <c r="L86" s="121">
        <f t="shared" si="64"/>
        <v>11623.5</v>
      </c>
      <c r="M86" s="121">
        <f t="shared" si="64"/>
        <v>49917.432666666668</v>
      </c>
      <c r="N86" s="121">
        <f t="shared" si="64"/>
        <v>12312</v>
      </c>
      <c r="O86" s="121">
        <f t="shared" si="64"/>
        <v>1600</v>
      </c>
      <c r="P86" s="121">
        <f t="shared" si="64"/>
        <v>75452.93266666666</v>
      </c>
      <c r="Q86" s="121">
        <f t="shared" si="64"/>
        <v>329547.06733333331</v>
      </c>
    </row>
    <row r="87" spans="1:17" s="7" customFormat="1" ht="36.75" customHeight="1" x14ac:dyDescent="0.2">
      <c r="A87" s="271" t="s">
        <v>535</v>
      </c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3"/>
    </row>
    <row r="88" spans="1:17" s="7" customFormat="1" ht="38.25" customHeight="1" x14ac:dyDescent="0.2">
      <c r="A88" s="99">
        <v>40</v>
      </c>
      <c r="B88" s="100" t="s">
        <v>390</v>
      </c>
      <c r="C88" s="125" t="s">
        <v>446</v>
      </c>
      <c r="D88" s="125" t="s">
        <v>343</v>
      </c>
      <c r="E88" s="109" t="s">
        <v>308</v>
      </c>
      <c r="F88" s="109" t="s">
        <v>19</v>
      </c>
      <c r="G88" s="110">
        <v>45627</v>
      </c>
      <c r="H88" s="110">
        <v>45809</v>
      </c>
      <c r="I88" s="112">
        <v>80000</v>
      </c>
      <c r="J88" s="112">
        <v>0</v>
      </c>
      <c r="K88" s="112">
        <f t="shared" ref="K88" si="65">SUM(I88:J88)</f>
        <v>80000</v>
      </c>
      <c r="L88" s="112">
        <f>IF(I88&gt;=Datos!$D$14,(Datos!$D$14*Datos!$C$14),IF(I88&lt;=Datos!$D$14,(I88*Datos!$C$14)))</f>
        <v>2296</v>
      </c>
      <c r="M88" s="105">
        <v>6972</v>
      </c>
      <c r="N88" s="112">
        <f>IF(I88&gt;=Datos!$D$15,(Datos!$D$15*Datos!$C$15),IF(I88&lt;=Datos!$D$15,(I88*Datos!$C$15)))</f>
        <v>2432</v>
      </c>
      <c r="O88" s="111">
        <v>1740.46</v>
      </c>
      <c r="P88" s="112">
        <f>+L88+M88+N88+O88</f>
        <v>13440.46</v>
      </c>
      <c r="Q88" s="114">
        <f>+I88-P88</f>
        <v>66559.540000000008</v>
      </c>
    </row>
    <row r="89" spans="1:17" ht="38.25" customHeight="1" x14ac:dyDescent="0.2">
      <c r="A89" s="99">
        <v>41</v>
      </c>
      <c r="B89" s="100" t="s">
        <v>316</v>
      </c>
      <c r="C89" s="100" t="s">
        <v>446</v>
      </c>
      <c r="D89" s="100" t="s">
        <v>522</v>
      </c>
      <c r="E89" s="101" t="s">
        <v>308</v>
      </c>
      <c r="F89" s="101" t="s">
        <v>19</v>
      </c>
      <c r="G89" s="102">
        <v>45658</v>
      </c>
      <c r="H89" s="103">
        <v>45839</v>
      </c>
      <c r="I89" s="104">
        <v>130000</v>
      </c>
      <c r="J89" s="104">
        <v>0</v>
      </c>
      <c r="K89" s="104">
        <f t="shared" ref="K89" si="66">SUM(I89:J89)</f>
        <v>130000</v>
      </c>
      <c r="L89" s="104">
        <f>IF(I89&gt;=Datos!$D$14,(Datos!$D$14*Datos!$C$14),IF(I89&lt;=Datos!$D$14,(I89*Datos!$C$14)))</f>
        <v>3731</v>
      </c>
      <c r="M89" s="105">
        <f>IF((I89-L89-N89)&lt;=Datos!$G$7,"0",IF((I89-L89-N89)&lt;=Datos!$G$8,((I89-L89-N89)-Datos!$F$8)*Datos!$I$6,IF((I89-L89-N89)&lt;=Datos!$G$9,Datos!$I$8+((I89-L89-N89)-Datos!$F$9)*Datos!$J$6,IF((I89-L89-N89)&gt;=Datos!$F$10,(Datos!$I$8+Datos!$J$8)+((I89-L89-N89)-Datos!$F$10)*Datos!$K$6))))</f>
        <v>19162.110666666667</v>
      </c>
      <c r="N89" s="104">
        <f>IF(I89&gt;=Datos!$D$15,(Datos!$D$15*Datos!$C$15),IF(I89&lt;=Datos!$D$15,(I89*Datos!$C$15)))</f>
        <v>3952</v>
      </c>
      <c r="O89" s="104">
        <v>25</v>
      </c>
      <c r="P89" s="104">
        <f t="shared" ref="P89" si="67">SUM(L89:O89)</f>
        <v>26870.110666666667</v>
      </c>
      <c r="Q89" s="106">
        <f>+K89-P89</f>
        <v>103129.88933333333</v>
      </c>
    </row>
    <row r="90" spans="1:17" s="86" customFormat="1" ht="36.75" customHeight="1" x14ac:dyDescent="0.2">
      <c r="A90" s="271" t="s">
        <v>490</v>
      </c>
      <c r="B90" s="272"/>
      <c r="C90" s="117">
        <v>2</v>
      </c>
      <c r="D90" s="117"/>
      <c r="E90" s="212"/>
      <c r="F90" s="118"/>
      <c r="G90" s="119"/>
      <c r="H90" s="120"/>
      <c r="I90" s="121">
        <f>SUM(I88:I89)</f>
        <v>210000</v>
      </c>
      <c r="J90" s="121">
        <f t="shared" ref="J90:Q90" si="68">SUM(J88:J89)</f>
        <v>0</v>
      </c>
      <c r="K90" s="121">
        <f t="shared" si="68"/>
        <v>210000</v>
      </c>
      <c r="L90" s="121">
        <f t="shared" si="68"/>
        <v>6027</v>
      </c>
      <c r="M90" s="121">
        <f t="shared" si="68"/>
        <v>26134.110666666667</v>
      </c>
      <c r="N90" s="121">
        <f t="shared" si="68"/>
        <v>6384</v>
      </c>
      <c r="O90" s="121">
        <f t="shared" si="68"/>
        <v>1765.46</v>
      </c>
      <c r="P90" s="121">
        <f t="shared" si="68"/>
        <v>40310.570666666667</v>
      </c>
      <c r="Q90" s="121">
        <f t="shared" si="68"/>
        <v>169689.42933333333</v>
      </c>
    </row>
    <row r="91" spans="1:17" s="7" customFormat="1" ht="36.75" customHeight="1" x14ac:dyDescent="0.2">
      <c r="A91" s="271" t="s">
        <v>566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3"/>
    </row>
    <row r="92" spans="1:17" s="7" customFormat="1" ht="38.25" customHeight="1" x14ac:dyDescent="0.2">
      <c r="A92" s="107">
        <v>42</v>
      </c>
      <c r="B92" s="125" t="s">
        <v>567</v>
      </c>
      <c r="C92" s="125" t="s">
        <v>446</v>
      </c>
      <c r="D92" s="130" t="s">
        <v>568</v>
      </c>
      <c r="E92" s="109" t="s">
        <v>308</v>
      </c>
      <c r="F92" s="109" t="s">
        <v>19</v>
      </c>
      <c r="G92" s="110">
        <v>45778</v>
      </c>
      <c r="H92" s="126">
        <v>45962</v>
      </c>
      <c r="I92" s="112">
        <v>120000</v>
      </c>
      <c r="J92" s="112">
        <v>0</v>
      </c>
      <c r="K92" s="112">
        <f>SUM(I92:J92)</f>
        <v>120000</v>
      </c>
      <c r="L92" s="112">
        <f>IF(I92&gt;=Datos!$D$14,(Datos!$D$14*Datos!$C$14),IF(I92&lt;=Datos!$D$14,(I92*Datos!$C$14)))</f>
        <v>3444</v>
      </c>
      <c r="M92" s="113">
        <v>16381</v>
      </c>
      <c r="N92" s="112">
        <f>IF(I92&gt;=Datos!$D$15,(Datos!$D$15*Datos!$C$15),IF(I92&lt;=Datos!$D$15,(I92*Datos!$C$15)))</f>
        <v>3648</v>
      </c>
      <c r="O92" s="112">
        <v>1740.46</v>
      </c>
      <c r="P92" s="112">
        <f>SUM(L92:O92)</f>
        <v>25213.46</v>
      </c>
      <c r="Q92" s="114">
        <f>+K92-P92</f>
        <v>94786.540000000008</v>
      </c>
    </row>
    <row r="93" spans="1:17" s="86" customFormat="1" ht="36.75" customHeight="1" x14ac:dyDescent="0.2">
      <c r="A93" s="271" t="s">
        <v>490</v>
      </c>
      <c r="B93" s="272"/>
      <c r="C93" s="117">
        <v>1</v>
      </c>
      <c r="D93" s="300"/>
      <c r="E93" s="300"/>
      <c r="F93" s="300"/>
      <c r="G93" s="300"/>
      <c r="H93" s="301"/>
      <c r="I93" s="122">
        <f>SUM(I92)</f>
        <v>120000</v>
      </c>
      <c r="J93" s="122">
        <f t="shared" ref="J93:Q93" si="69">SUM(J92)</f>
        <v>0</v>
      </c>
      <c r="K93" s="122">
        <f t="shared" si="69"/>
        <v>120000</v>
      </c>
      <c r="L93" s="122">
        <f t="shared" si="69"/>
        <v>3444</v>
      </c>
      <c r="M93" s="122">
        <f t="shared" si="69"/>
        <v>16381</v>
      </c>
      <c r="N93" s="122">
        <f t="shared" si="69"/>
        <v>3648</v>
      </c>
      <c r="O93" s="122">
        <f t="shared" si="69"/>
        <v>1740.46</v>
      </c>
      <c r="P93" s="122">
        <f t="shared" si="69"/>
        <v>25213.46</v>
      </c>
      <c r="Q93" s="122">
        <f t="shared" si="69"/>
        <v>94786.540000000008</v>
      </c>
    </row>
    <row r="94" spans="1:17" s="7" customFormat="1" ht="36.75" customHeight="1" x14ac:dyDescent="0.2">
      <c r="A94" s="271" t="s">
        <v>593</v>
      </c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3"/>
    </row>
    <row r="95" spans="1:17" s="7" customFormat="1" ht="38.25" customHeight="1" x14ac:dyDescent="0.2">
      <c r="A95" s="107">
        <v>43</v>
      </c>
      <c r="B95" s="125" t="s">
        <v>591</v>
      </c>
      <c r="C95" s="125" t="s">
        <v>446</v>
      </c>
      <c r="D95" s="130" t="s">
        <v>592</v>
      </c>
      <c r="E95" s="109" t="s">
        <v>308</v>
      </c>
      <c r="F95" s="109" t="s">
        <v>306</v>
      </c>
      <c r="G95" s="110">
        <v>45717</v>
      </c>
      <c r="H95" s="126">
        <v>45901</v>
      </c>
      <c r="I95" s="112">
        <v>33000</v>
      </c>
      <c r="J95" s="112">
        <v>0</v>
      </c>
      <c r="K95" s="112">
        <f>SUM(I95:J95)</f>
        <v>33000</v>
      </c>
      <c r="L95" s="112">
        <f>IF(I95&gt;=Datos!$D$14,(Datos!$D$14*Datos!$C$14),IF(I95&lt;=Datos!$D$14,(I95*Datos!$C$14)))</f>
        <v>947.1</v>
      </c>
      <c r="M95" s="113" t="str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0</v>
      </c>
      <c r="N95" s="112">
        <f>IF(I95&gt;=Datos!$D$15,(Datos!$D$15*Datos!$C$15),IF(I95&lt;=Datos!$D$15,(I95*Datos!$C$15)))</f>
        <v>1003.2</v>
      </c>
      <c r="O95" s="112">
        <v>25</v>
      </c>
      <c r="P95" s="112">
        <f>SUM(L95:O95)</f>
        <v>1975.3000000000002</v>
      </c>
      <c r="Q95" s="114">
        <f>+K95-P95</f>
        <v>31024.7</v>
      </c>
    </row>
    <row r="96" spans="1:17" s="86" customFormat="1" ht="36.75" customHeight="1" x14ac:dyDescent="0.2">
      <c r="A96" s="271" t="s">
        <v>490</v>
      </c>
      <c r="B96" s="272"/>
      <c r="C96" s="117">
        <v>1</v>
      </c>
      <c r="D96" s="300"/>
      <c r="E96" s="300"/>
      <c r="F96" s="300"/>
      <c r="G96" s="300"/>
      <c r="H96" s="301"/>
      <c r="I96" s="219">
        <f>SUM(I95)</f>
        <v>33000</v>
      </c>
      <c r="J96" s="219">
        <f t="shared" ref="J96:Q96" si="70">SUM(J95)</f>
        <v>0</v>
      </c>
      <c r="K96" s="219">
        <f t="shared" si="70"/>
        <v>33000</v>
      </c>
      <c r="L96" s="219">
        <f t="shared" si="70"/>
        <v>947.1</v>
      </c>
      <c r="M96" s="219">
        <f t="shared" si="70"/>
        <v>0</v>
      </c>
      <c r="N96" s="219">
        <f t="shared" si="70"/>
        <v>1003.2</v>
      </c>
      <c r="O96" s="219">
        <f t="shared" si="70"/>
        <v>25</v>
      </c>
      <c r="P96" s="219">
        <f t="shared" si="70"/>
        <v>1975.3000000000002</v>
      </c>
      <c r="Q96" s="219">
        <f t="shared" si="70"/>
        <v>31024.7</v>
      </c>
    </row>
    <row r="97" spans="1:17" s="7" customFormat="1" ht="36.75" customHeight="1" x14ac:dyDescent="0.2">
      <c r="A97" s="271" t="s">
        <v>512</v>
      </c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3"/>
    </row>
    <row r="98" spans="1:17" s="7" customFormat="1" ht="38.25" customHeight="1" x14ac:dyDescent="0.2">
      <c r="A98" s="107">
        <v>44</v>
      </c>
      <c r="B98" s="135" t="s">
        <v>959</v>
      </c>
      <c r="C98" s="136" t="s">
        <v>446</v>
      </c>
      <c r="D98" s="135" t="s">
        <v>960</v>
      </c>
      <c r="E98" s="116" t="s">
        <v>308</v>
      </c>
      <c r="F98" s="116" t="s">
        <v>306</v>
      </c>
      <c r="G98" s="128">
        <v>45748</v>
      </c>
      <c r="H98" s="127">
        <v>45931</v>
      </c>
      <c r="I98" s="131">
        <v>70000</v>
      </c>
      <c r="J98" s="112">
        <v>0</v>
      </c>
      <c r="K98" s="112">
        <f>SUM(I98:J98)</f>
        <v>70000</v>
      </c>
      <c r="L98" s="112">
        <f>IF(I98&gt;=Datos!$D$14,(Datos!$D$14*Datos!$C$14),IF(I98&lt;=Datos!$D$14,(I98*Datos!$C$14)))</f>
        <v>2009</v>
      </c>
      <c r="M98" s="113">
        <f>IF((I98-L98-N98)&lt;=Datos!$G$7,"0",IF((I98-L98-N98)&lt;=Datos!$G$8,((I98-L98-N98)-Datos!$F$8)*Datos!$I$6,IF((I98-L98-N98)&lt;=Datos!$G$9,Datos!$I$8+((I98-L98-N98)-Datos!$F$9)*Datos!$J$6,IF((I98-L98-N98)&gt;=Datos!$F$10,(Datos!$I$8+Datos!$J$8)+((I98-L98-N98)-Datos!$F$10)*Datos!$K$6))))</f>
        <v>5368.4756666666663</v>
      </c>
      <c r="N98" s="112">
        <f>IF(I98&gt;=Datos!$D$15,(Datos!$D$15*Datos!$C$15),IF(I98&lt;=Datos!$D$15,(I98*Datos!$C$15)))</f>
        <v>2128</v>
      </c>
      <c r="O98" s="112">
        <v>25</v>
      </c>
      <c r="P98" s="112">
        <f t="shared" ref="P98:P99" si="71">SUM(L98:O98)</f>
        <v>9530.4756666666653</v>
      </c>
      <c r="Q98" s="112">
        <f t="shared" ref="Q98:Q101" si="72">+K98-P98</f>
        <v>60469.524333333335</v>
      </c>
    </row>
    <row r="99" spans="1:17" s="7" customFormat="1" ht="38.25" customHeight="1" x14ac:dyDescent="0.2">
      <c r="A99" s="107">
        <v>45</v>
      </c>
      <c r="B99" s="160" t="s">
        <v>507</v>
      </c>
      <c r="C99" s="115" t="s">
        <v>446</v>
      </c>
      <c r="D99" s="115" t="s">
        <v>523</v>
      </c>
      <c r="E99" s="116" t="s">
        <v>308</v>
      </c>
      <c r="F99" s="116" t="s">
        <v>306</v>
      </c>
      <c r="G99" s="110">
        <v>45717</v>
      </c>
      <c r="H99" s="110">
        <v>45901</v>
      </c>
      <c r="I99" s="112">
        <v>60000</v>
      </c>
      <c r="J99" s="112">
        <v>0</v>
      </c>
      <c r="K99" s="112">
        <f t="shared" ref="K99:K101" si="73">SUM(I99:J99)</f>
        <v>60000</v>
      </c>
      <c r="L99" s="112">
        <f>IF(I99&gt;=Datos!$D$14,(Datos!$D$14*Datos!$C$14),IF(I99&lt;=Datos!$D$14,(I99*Datos!$C$14)))</f>
        <v>1722</v>
      </c>
      <c r="M99" s="113">
        <f>IF((I99-L99-N99)&lt;=Datos!$G$7,"0",IF((I99-L99-N99)&lt;=Datos!$G$8,((I99-L99-N99)-Datos!$F$8)*Datos!$I$6,IF((I99-L99-N99)&lt;=Datos!$G$9,Datos!$I$8+((I99-L99-N99)-Datos!$F$9)*Datos!$J$6,IF((I99-L99-N99)&gt;=Datos!$F$10,(Datos!$I$8+Datos!$J$8)+((I99-L99-N99)-Datos!$F$10)*Datos!$K$6))))</f>
        <v>3486.6756666666661</v>
      </c>
      <c r="N99" s="112">
        <f>IF(I99&gt;=Datos!$D$15,(Datos!$D$15*Datos!$C$15),IF(I99&lt;=Datos!$D$15,(I99*Datos!$C$15)))</f>
        <v>1824</v>
      </c>
      <c r="O99" s="112">
        <v>25</v>
      </c>
      <c r="P99" s="112">
        <f t="shared" si="71"/>
        <v>7057.6756666666661</v>
      </c>
      <c r="Q99" s="114">
        <f t="shared" si="72"/>
        <v>52942.324333333338</v>
      </c>
    </row>
    <row r="100" spans="1:17" s="7" customFormat="1" ht="38.25" customHeight="1" x14ac:dyDescent="0.2">
      <c r="A100" s="107">
        <v>46</v>
      </c>
      <c r="B100" s="135" t="s">
        <v>375</v>
      </c>
      <c r="C100" s="136" t="s">
        <v>446</v>
      </c>
      <c r="D100" s="135" t="s">
        <v>374</v>
      </c>
      <c r="E100" s="116" t="s">
        <v>308</v>
      </c>
      <c r="F100" s="116" t="s">
        <v>306</v>
      </c>
      <c r="G100" s="128">
        <v>45748</v>
      </c>
      <c r="H100" s="127">
        <v>45931</v>
      </c>
      <c r="I100" s="131">
        <v>75000</v>
      </c>
      <c r="J100" s="112">
        <v>0</v>
      </c>
      <c r="K100" s="112">
        <f>SUM(I100:J100)</f>
        <v>75000</v>
      </c>
      <c r="L100" s="112">
        <f>IF(I100&gt;=Datos!$D$14,(Datos!$D$14*Datos!$C$14),IF(I100&lt;=Datos!$D$14,(I100*Datos!$C$14)))</f>
        <v>2152.5</v>
      </c>
      <c r="M100" s="113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6309.3756666666668</v>
      </c>
      <c r="N100" s="112">
        <f>IF(I100&gt;=Datos!$D$15,(Datos!$D$15*Datos!$C$15),IF(I100&lt;=Datos!$D$15,(I100*Datos!$C$15)))</f>
        <v>2280</v>
      </c>
      <c r="O100" s="112">
        <v>25</v>
      </c>
      <c r="P100" s="112">
        <f t="shared" ref="P100" si="74">SUM(L100:O100)</f>
        <v>10766.875666666667</v>
      </c>
      <c r="Q100" s="112">
        <f t="shared" ref="Q100" si="75">+K100-P100</f>
        <v>64233.124333333333</v>
      </c>
    </row>
    <row r="101" spans="1:17" s="7" customFormat="1" ht="38.25" customHeight="1" x14ac:dyDescent="0.2">
      <c r="A101" s="107">
        <v>47</v>
      </c>
      <c r="B101" s="125" t="s">
        <v>448</v>
      </c>
      <c r="C101" s="125" t="s">
        <v>446</v>
      </c>
      <c r="D101" s="125" t="s">
        <v>452</v>
      </c>
      <c r="E101" s="109" t="s">
        <v>308</v>
      </c>
      <c r="F101" s="109" t="s">
        <v>19</v>
      </c>
      <c r="G101" s="110">
        <v>45689</v>
      </c>
      <c r="H101" s="126">
        <v>45839</v>
      </c>
      <c r="I101" s="112">
        <v>60000</v>
      </c>
      <c r="J101" s="112">
        <v>0</v>
      </c>
      <c r="K101" s="112">
        <f t="shared" si="73"/>
        <v>60000</v>
      </c>
      <c r="L101" s="112">
        <f>IF(I101&gt;=Datos!$D$14,(Datos!$D$14*Datos!$C$14),IF(I101&lt;=Datos!$D$14,(I101*Datos!$C$14)))</f>
        <v>1722</v>
      </c>
      <c r="M101" s="113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3486.6756666666661</v>
      </c>
      <c r="N101" s="112">
        <f>IF(I101&gt;=Datos!$D$15,(Datos!$D$15*Datos!$C$15),IF(I101&lt;=Datos!$D$15,(I101*Datos!$C$15)))</f>
        <v>1824</v>
      </c>
      <c r="O101" s="112">
        <v>25</v>
      </c>
      <c r="P101" s="112">
        <f>SUM(L101:O101)</f>
        <v>7057.6756666666661</v>
      </c>
      <c r="Q101" s="114">
        <f t="shared" si="72"/>
        <v>52942.324333333338</v>
      </c>
    </row>
    <row r="102" spans="1:17" s="86" customFormat="1" ht="36.75" customHeight="1" x14ac:dyDescent="0.2">
      <c r="A102" s="271" t="s">
        <v>490</v>
      </c>
      <c r="B102" s="272"/>
      <c r="C102" s="117">
        <v>4</v>
      </c>
      <c r="D102" s="117"/>
      <c r="E102" s="212"/>
      <c r="F102" s="118"/>
      <c r="G102" s="119"/>
      <c r="H102" s="120"/>
      <c r="I102" s="121">
        <f>SUM(I98:I101)</f>
        <v>265000</v>
      </c>
      <c r="J102" s="121">
        <f t="shared" ref="J102:Q102" si="76">SUM(J98:J101)</f>
        <v>0</v>
      </c>
      <c r="K102" s="121">
        <f t="shared" si="76"/>
        <v>265000</v>
      </c>
      <c r="L102" s="121">
        <f t="shared" si="76"/>
        <v>7605.5</v>
      </c>
      <c r="M102" s="121">
        <f t="shared" si="76"/>
        <v>18651.202666666664</v>
      </c>
      <c r="N102" s="121">
        <f t="shared" si="76"/>
        <v>8056</v>
      </c>
      <c r="O102" s="121">
        <f t="shared" si="76"/>
        <v>100</v>
      </c>
      <c r="P102" s="121">
        <f t="shared" si="76"/>
        <v>34412.702666666664</v>
      </c>
      <c r="Q102" s="121">
        <f t="shared" si="76"/>
        <v>230587.29733333335</v>
      </c>
    </row>
    <row r="103" spans="1:17" s="7" customFormat="1" ht="36.75" customHeight="1" x14ac:dyDescent="0.2">
      <c r="A103" s="271" t="s">
        <v>961</v>
      </c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3"/>
    </row>
    <row r="104" spans="1:17" ht="38.25" customHeight="1" x14ac:dyDescent="0.2">
      <c r="A104" s="208">
        <v>48</v>
      </c>
      <c r="B104" s="141" t="s">
        <v>962</v>
      </c>
      <c r="C104" s="142" t="s">
        <v>309</v>
      </c>
      <c r="D104" s="130" t="s">
        <v>595</v>
      </c>
      <c r="E104" s="101" t="s">
        <v>308</v>
      </c>
      <c r="F104" s="101" t="s">
        <v>19</v>
      </c>
      <c r="G104" s="103">
        <v>45748</v>
      </c>
      <c r="H104" s="102">
        <v>45931</v>
      </c>
      <c r="I104" s="143">
        <v>60000</v>
      </c>
      <c r="J104" s="104">
        <v>0</v>
      </c>
      <c r="K104" s="104">
        <f t="shared" ref="K104:K105" si="77">SUM(I104:J104)</f>
        <v>60000</v>
      </c>
      <c r="L104" s="104">
        <f>IF(I104&gt;=Datos!$D$14,(Datos!$D$14*Datos!$C$14),IF(I104&lt;=Datos!$D$14,(I104*Datos!$C$14)))</f>
        <v>1722</v>
      </c>
      <c r="M104" s="105">
        <f>IF((I104-L104-N104)&lt;=Datos!$G$7,"0",IF((I104-L104-N104)&lt;=Datos!$G$8,((I104-L104-N104)-Datos!$F$8)*Datos!$I$6,IF((I104-L104-N104)&lt;=Datos!$G$9,Datos!$I$8+((I104-L104-N104)-Datos!$F$9)*Datos!$J$6,IF((I104-L104-N104)&gt;=Datos!$F$10,(Datos!$I$8+Datos!$J$8)+((I104-L104-N104)-Datos!$F$10)*Datos!$K$6))))</f>
        <v>3486.6756666666661</v>
      </c>
      <c r="N104" s="104">
        <f>IF(I104&gt;=Datos!$D$15,(Datos!$D$15*Datos!$C$15),IF(I104&lt;=Datos!$D$15,(I104*Datos!$C$15)))</f>
        <v>1824</v>
      </c>
      <c r="O104" s="104">
        <v>25</v>
      </c>
      <c r="P104" s="104">
        <f>SUM(L104:O104)</f>
        <v>7057.6756666666661</v>
      </c>
      <c r="Q104" s="114">
        <f>+K104-P104</f>
        <v>52942.324333333338</v>
      </c>
    </row>
    <row r="105" spans="1:17" ht="38.25" customHeight="1" x14ac:dyDescent="0.2">
      <c r="A105" s="208">
        <v>49</v>
      </c>
      <c r="B105" s="141" t="s">
        <v>594</v>
      </c>
      <c r="C105" s="142" t="s">
        <v>361</v>
      </c>
      <c r="D105" s="130" t="s">
        <v>595</v>
      </c>
      <c r="E105" s="101" t="s">
        <v>308</v>
      </c>
      <c r="F105" s="101" t="s">
        <v>19</v>
      </c>
      <c r="G105" s="103">
        <v>45717</v>
      </c>
      <c r="H105" s="102">
        <v>45901</v>
      </c>
      <c r="I105" s="143">
        <v>60000</v>
      </c>
      <c r="J105" s="104">
        <v>0</v>
      </c>
      <c r="K105" s="104">
        <f t="shared" si="77"/>
        <v>60000</v>
      </c>
      <c r="L105" s="104">
        <f>IF(I105&gt;=Datos!$D$14,(Datos!$D$14*Datos!$C$14),IF(I105&lt;=Datos!$D$14,(I105*Datos!$C$14)))</f>
        <v>1722</v>
      </c>
      <c r="M105" s="105">
        <f>IF((I105-L105-N105)&lt;=Datos!$G$7,"0",IF((I105-L105-N105)&lt;=Datos!$G$8,((I105-L105-N105)-Datos!$F$8)*Datos!$I$6,IF((I105-L105-N105)&lt;=Datos!$G$9,Datos!$I$8+((I105-L105-N105)-Datos!$F$9)*Datos!$J$6,IF((I105-L105-N105)&gt;=Datos!$F$10,(Datos!$I$8+Datos!$J$8)+((I105-L105-N105)-Datos!$F$10)*Datos!$K$6))))</f>
        <v>3486.6756666666661</v>
      </c>
      <c r="N105" s="104">
        <f>IF(I105&gt;=Datos!$D$15,(Datos!$D$15*Datos!$C$15),IF(I105&lt;=Datos!$D$15,(I105*Datos!$C$15)))</f>
        <v>1824</v>
      </c>
      <c r="O105" s="104">
        <v>25</v>
      </c>
      <c r="P105" s="104">
        <f>SUM(L105:O105)</f>
        <v>7057.6756666666661</v>
      </c>
      <c r="Q105" s="114">
        <f>+K105-P105</f>
        <v>52942.324333333338</v>
      </c>
    </row>
    <row r="106" spans="1:17" ht="38.25" customHeight="1" x14ac:dyDescent="0.2">
      <c r="A106" s="208">
        <v>50</v>
      </c>
      <c r="B106" s="141" t="s">
        <v>28</v>
      </c>
      <c r="C106" s="142" t="s">
        <v>446</v>
      </c>
      <c r="D106" s="130" t="s">
        <v>521</v>
      </c>
      <c r="E106" s="101" t="s">
        <v>308</v>
      </c>
      <c r="F106" s="101" t="s">
        <v>19</v>
      </c>
      <c r="G106" s="103">
        <v>45717</v>
      </c>
      <c r="H106" s="102">
        <v>45901</v>
      </c>
      <c r="I106" s="143">
        <v>130000</v>
      </c>
      <c r="J106" s="104">
        <v>0</v>
      </c>
      <c r="K106" s="104">
        <f t="shared" ref="K106" si="78">SUM(I106:J106)</f>
        <v>130000</v>
      </c>
      <c r="L106" s="104">
        <f>IF(I106&gt;=Datos!$D$14,(Datos!$D$14*Datos!$C$14),IF(I106&lt;=Datos!$D$14,(I106*Datos!$C$14)))</f>
        <v>3731</v>
      </c>
      <c r="M106" s="105">
        <f>IF((I106-L106-N106)&lt;=Datos!$G$7,"0",IF((I106-L106-N106)&lt;=Datos!$G$8,((I106-L106-N106)-Datos!$F$8)*Datos!$I$6,IF((I106-L106-N106)&lt;=Datos!$G$9,Datos!$I$8+((I106-L106-N106)-Datos!$F$9)*Datos!$J$6,IF((I106-L106-N106)&gt;=Datos!$F$10,(Datos!$I$8+Datos!$J$8)+((I106-L106-N106)-Datos!$F$10)*Datos!$K$6))))</f>
        <v>19162.110666666667</v>
      </c>
      <c r="N106" s="104">
        <f>IF(I106&gt;=Datos!$D$15,(Datos!$D$15*Datos!$C$15),IF(I106&lt;=Datos!$D$15,(I106*Datos!$C$15)))</f>
        <v>3952</v>
      </c>
      <c r="O106" s="104">
        <v>25</v>
      </c>
      <c r="P106" s="104">
        <f>SUM(L106:O106)</f>
        <v>26870.110666666667</v>
      </c>
      <c r="Q106" s="114">
        <f>+K106-P106</f>
        <v>103129.88933333333</v>
      </c>
    </row>
    <row r="107" spans="1:17" s="86" customFormat="1" ht="36.75" customHeight="1" x14ac:dyDescent="0.2">
      <c r="A107" s="271" t="s">
        <v>490</v>
      </c>
      <c r="B107" s="272"/>
      <c r="C107" s="117">
        <v>3</v>
      </c>
      <c r="D107" s="300"/>
      <c r="E107" s="300"/>
      <c r="F107" s="300"/>
      <c r="G107" s="300"/>
      <c r="H107" s="301"/>
      <c r="I107" s="122">
        <f>SUM(I104:I106)</f>
        <v>250000</v>
      </c>
      <c r="J107" s="122">
        <f t="shared" ref="J107:Q107" si="79">SUM(J104:J106)</f>
        <v>0</v>
      </c>
      <c r="K107" s="122">
        <f t="shared" si="79"/>
        <v>250000</v>
      </c>
      <c r="L107" s="122">
        <f t="shared" si="79"/>
        <v>7175</v>
      </c>
      <c r="M107" s="122">
        <f t="shared" si="79"/>
        <v>26135.462</v>
      </c>
      <c r="N107" s="122">
        <f t="shared" si="79"/>
        <v>7600</v>
      </c>
      <c r="O107" s="122">
        <f t="shared" si="79"/>
        <v>75</v>
      </c>
      <c r="P107" s="122">
        <f t="shared" si="79"/>
        <v>40985.462</v>
      </c>
      <c r="Q107" s="122">
        <f t="shared" si="79"/>
        <v>209014.538</v>
      </c>
    </row>
    <row r="108" spans="1:17" s="7" customFormat="1" ht="36.75" customHeight="1" x14ac:dyDescent="0.2">
      <c r="A108" s="271" t="s">
        <v>494</v>
      </c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3"/>
    </row>
    <row r="109" spans="1:17" s="7" customFormat="1" ht="38.25" customHeight="1" x14ac:dyDescent="0.2">
      <c r="A109" s="107">
        <v>51</v>
      </c>
      <c r="B109" s="125" t="s">
        <v>317</v>
      </c>
      <c r="C109" s="125" t="s">
        <v>446</v>
      </c>
      <c r="D109" s="130" t="s">
        <v>457</v>
      </c>
      <c r="E109" s="109" t="s">
        <v>308</v>
      </c>
      <c r="F109" s="109" t="s">
        <v>19</v>
      </c>
      <c r="G109" s="110">
        <v>45658</v>
      </c>
      <c r="H109" s="126">
        <v>45809</v>
      </c>
      <c r="I109" s="112">
        <v>130000</v>
      </c>
      <c r="J109" s="112">
        <v>0</v>
      </c>
      <c r="K109" s="112">
        <f>SUM(I109:J109)</f>
        <v>130000</v>
      </c>
      <c r="L109" s="112">
        <f>IF(I109&gt;=Datos!$D$14,(Datos!$D$14*Datos!$C$14),IF(I109&lt;=Datos!$D$14,(I109*Datos!$C$14)))</f>
        <v>3731</v>
      </c>
      <c r="M109" s="113">
        <f>IF((I109-L109-N109)&lt;=Datos!$G$7,"0",IF((I109-L109-N109)&lt;=Datos!$G$8,((I109-L109-N109)-Datos!$F$8)*Datos!$I$6,IF((I109-L109-N109)&lt;=Datos!$G$9,Datos!$I$8+((I109-L109-N109)-Datos!$F$9)*Datos!$J$6,IF((I109-L109-N109)&gt;=Datos!$F$10,(Datos!$I$8+Datos!$J$8)+((I109-L109-N109)-Datos!$F$10)*Datos!$K$6))))</f>
        <v>19162.110666666667</v>
      </c>
      <c r="N109" s="112">
        <f>IF(I109&gt;=Datos!$D$15,(Datos!$D$15*Datos!$C$15),IF(I109&lt;=Datos!$D$15,(I109*Datos!$C$15)))</f>
        <v>3952</v>
      </c>
      <c r="O109" s="112">
        <v>25</v>
      </c>
      <c r="P109" s="112">
        <f>SUM(L109:O109)</f>
        <v>26870.110666666667</v>
      </c>
      <c r="Q109" s="114">
        <f>+K109-P109</f>
        <v>103129.88933333333</v>
      </c>
    </row>
    <row r="110" spans="1:17" s="86" customFormat="1" ht="36.75" customHeight="1" x14ac:dyDescent="0.2">
      <c r="A110" s="271" t="s">
        <v>490</v>
      </c>
      <c r="B110" s="272"/>
      <c r="C110" s="117">
        <v>1</v>
      </c>
      <c r="D110" s="300"/>
      <c r="E110" s="300"/>
      <c r="F110" s="300"/>
      <c r="G110" s="300"/>
      <c r="H110" s="301"/>
      <c r="I110" s="122">
        <f>SUM(I109)</f>
        <v>130000</v>
      </c>
      <c r="J110" s="122">
        <f t="shared" ref="J110:Q110" si="80">SUM(J109)</f>
        <v>0</v>
      </c>
      <c r="K110" s="122">
        <f t="shared" si="80"/>
        <v>130000</v>
      </c>
      <c r="L110" s="122">
        <f t="shared" si="80"/>
        <v>3731</v>
      </c>
      <c r="M110" s="122">
        <f t="shared" si="80"/>
        <v>19162.110666666667</v>
      </c>
      <c r="N110" s="122">
        <f t="shared" si="80"/>
        <v>3952</v>
      </c>
      <c r="O110" s="122">
        <f t="shared" si="80"/>
        <v>25</v>
      </c>
      <c r="P110" s="122">
        <f t="shared" si="80"/>
        <v>26870.110666666667</v>
      </c>
      <c r="Q110" s="122">
        <f t="shared" si="80"/>
        <v>103129.88933333333</v>
      </c>
    </row>
    <row r="111" spans="1:17" s="7" customFormat="1" ht="36.75" customHeight="1" x14ac:dyDescent="0.2">
      <c r="A111" s="271" t="s">
        <v>864</v>
      </c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3"/>
    </row>
    <row r="112" spans="1:17" s="7" customFormat="1" ht="38.25" customHeight="1" x14ac:dyDescent="0.2">
      <c r="A112" s="107">
        <v>52</v>
      </c>
      <c r="B112" s="138" t="s">
        <v>771</v>
      </c>
      <c r="C112" s="138" t="s">
        <v>446</v>
      </c>
      <c r="D112" s="138" t="s">
        <v>294</v>
      </c>
      <c r="E112" s="116" t="s">
        <v>308</v>
      </c>
      <c r="F112" s="116" t="s">
        <v>19</v>
      </c>
      <c r="G112" s="127">
        <v>45778</v>
      </c>
      <c r="H112" s="128">
        <v>45962</v>
      </c>
      <c r="I112" s="112">
        <v>65000</v>
      </c>
      <c r="J112" s="112">
        <v>0</v>
      </c>
      <c r="K112" s="112">
        <f>SUM(I112:J112)</f>
        <v>65000</v>
      </c>
      <c r="L112" s="112">
        <f>IF(I112&gt;=Datos!$D$14,(Datos!$D$14*Datos!$C$14),IF(I112&lt;=Datos!$D$14,(I112*Datos!$C$14)))</f>
        <v>1865.5</v>
      </c>
      <c r="M112" s="113">
        <v>4084.48</v>
      </c>
      <c r="N112" s="112">
        <f>IF(I112&gt;=Datos!$D$15,(Datos!$D$15*Datos!$C$15),IF(I112&lt;=Datos!$D$15,(I112*Datos!$C$15)))</f>
        <v>1976</v>
      </c>
      <c r="O112" s="112">
        <v>1740.46</v>
      </c>
      <c r="P112" s="112">
        <f>+L112+M112+N112+O112</f>
        <v>9666.4399999999987</v>
      </c>
      <c r="Q112" s="114">
        <f>+I112-P112</f>
        <v>55333.56</v>
      </c>
    </row>
    <row r="113" spans="1:17" s="86" customFormat="1" ht="36.75" customHeight="1" x14ac:dyDescent="0.2">
      <c r="A113" s="271" t="s">
        <v>490</v>
      </c>
      <c r="B113" s="272"/>
      <c r="C113" s="117">
        <v>1</v>
      </c>
      <c r="D113" s="300"/>
      <c r="E113" s="300"/>
      <c r="F113" s="300"/>
      <c r="G113" s="300"/>
      <c r="H113" s="301"/>
      <c r="I113" s="206">
        <f>SUM(I112)</f>
        <v>65000</v>
      </c>
      <c r="J113" s="206">
        <f t="shared" ref="J113:Q113" si="81">SUM(J112)</f>
        <v>0</v>
      </c>
      <c r="K113" s="206">
        <f t="shared" si="81"/>
        <v>65000</v>
      </c>
      <c r="L113" s="206">
        <f t="shared" si="81"/>
        <v>1865.5</v>
      </c>
      <c r="M113" s="206">
        <f t="shared" si="81"/>
        <v>4084.48</v>
      </c>
      <c r="N113" s="206">
        <f t="shared" si="81"/>
        <v>1976</v>
      </c>
      <c r="O113" s="206">
        <f t="shared" si="81"/>
        <v>1740.46</v>
      </c>
      <c r="P113" s="206">
        <f t="shared" si="81"/>
        <v>9666.4399999999987</v>
      </c>
      <c r="Q113" s="206">
        <f t="shared" si="81"/>
        <v>55333.56</v>
      </c>
    </row>
    <row r="114" spans="1:17" s="7" customFormat="1" ht="36.75" customHeight="1" x14ac:dyDescent="0.2">
      <c r="A114" s="271" t="s">
        <v>706</v>
      </c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3"/>
    </row>
    <row r="115" spans="1:17" s="7" customFormat="1" ht="38.25" customHeight="1" x14ac:dyDescent="0.2">
      <c r="A115" s="107">
        <v>53</v>
      </c>
      <c r="B115" s="125" t="s">
        <v>963</v>
      </c>
      <c r="C115" s="125" t="s">
        <v>361</v>
      </c>
      <c r="D115" s="125" t="s">
        <v>964</v>
      </c>
      <c r="E115" s="109" t="s">
        <v>308</v>
      </c>
      <c r="F115" s="116" t="s">
        <v>19</v>
      </c>
      <c r="G115" s="127">
        <v>45748</v>
      </c>
      <c r="H115" s="128">
        <v>45931</v>
      </c>
      <c r="I115" s="112">
        <v>45000</v>
      </c>
      <c r="J115" s="112">
        <v>0</v>
      </c>
      <c r="K115" s="112">
        <f>SUM(I115:J115)</f>
        <v>45000</v>
      </c>
      <c r="L115" s="112">
        <f>IF(I115&gt;=Datos!$D$14,(Datos!$D$14*Datos!$C$14),IF(I115&lt;=Datos!$D$14,(I115*Datos!$C$14)))</f>
        <v>1291.5</v>
      </c>
      <c r="M115" s="113">
        <f>IF((I115-L115-N115)&lt;=Datos!$G$7,"0",IF((I115-L115-N115)&lt;=Datos!$G$8,((I115-L115-N115)-Datos!$F$8)*Datos!$I$6,IF((I115-L115-N115)&lt;=Datos!$G$9,Datos!$I$8+((I115-L115-N115)-Datos!$F$9)*Datos!$J$6,IF((I115-L115-N115)&gt;=Datos!$F$10,(Datos!$I$8+Datos!$J$8)+((I115-L115-N115)-Datos!$F$10)*Datos!$K$6))))</f>
        <v>1148.3234999999997</v>
      </c>
      <c r="N115" s="112">
        <f>IF(I115&gt;=Datos!$D$15,(Datos!$D$15*Datos!$C$15),IF(I115&lt;=Datos!$D$15,(I115*Datos!$C$15)))</f>
        <v>1368</v>
      </c>
      <c r="O115" s="112">
        <v>25</v>
      </c>
      <c r="P115" s="112">
        <f>+L115+M115+N115+O115</f>
        <v>3832.8234999999995</v>
      </c>
      <c r="Q115" s="114">
        <f>+I115-P115</f>
        <v>41167.176500000001</v>
      </c>
    </row>
    <row r="116" spans="1:17" s="7" customFormat="1" ht="38.25" customHeight="1" x14ac:dyDescent="0.2">
      <c r="A116" s="107">
        <v>54</v>
      </c>
      <c r="B116" s="125" t="s">
        <v>449</v>
      </c>
      <c r="C116" s="125" t="s">
        <v>446</v>
      </c>
      <c r="D116" s="125" t="s">
        <v>707</v>
      </c>
      <c r="E116" s="109" t="s">
        <v>308</v>
      </c>
      <c r="F116" s="116" t="s">
        <v>19</v>
      </c>
      <c r="G116" s="127">
        <v>45689</v>
      </c>
      <c r="H116" s="128">
        <v>45839</v>
      </c>
      <c r="I116" s="112">
        <v>120000</v>
      </c>
      <c r="J116" s="112">
        <v>0</v>
      </c>
      <c r="K116" s="112">
        <f>SUM(I116:J116)</f>
        <v>120000</v>
      </c>
      <c r="L116" s="112">
        <f>IF(I116&gt;=Datos!$D$14,(Datos!$D$14*Datos!$C$14),IF(I116&lt;=Datos!$D$14,(I116*Datos!$C$14)))</f>
        <v>3444</v>
      </c>
      <c r="M116" s="113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16809.860666666667</v>
      </c>
      <c r="N116" s="112">
        <f>IF(I116&gt;=Datos!$D$15,(Datos!$D$15*Datos!$C$15),IF(I116&lt;=Datos!$D$15,(I116*Datos!$C$15)))</f>
        <v>3648</v>
      </c>
      <c r="O116" s="112">
        <v>25</v>
      </c>
      <c r="P116" s="112">
        <f>+L116+M116+N116+O116</f>
        <v>23926.860666666667</v>
      </c>
      <c r="Q116" s="114">
        <f>+I116-P116</f>
        <v>96073.139333333325</v>
      </c>
    </row>
    <row r="117" spans="1:17" s="86" customFormat="1" ht="36.75" customHeight="1" x14ac:dyDescent="0.2">
      <c r="A117" s="271" t="s">
        <v>490</v>
      </c>
      <c r="B117" s="272"/>
      <c r="C117" s="117">
        <v>1</v>
      </c>
      <c r="D117" s="300"/>
      <c r="E117" s="300"/>
      <c r="F117" s="300"/>
      <c r="G117" s="300"/>
      <c r="H117" s="301"/>
      <c r="I117" s="206">
        <f>SUM(I115:I116)</f>
        <v>165000</v>
      </c>
      <c r="J117" s="206">
        <f t="shared" ref="J117:Q117" si="82">SUM(J115:J116)</f>
        <v>0</v>
      </c>
      <c r="K117" s="206">
        <f t="shared" si="82"/>
        <v>165000</v>
      </c>
      <c r="L117" s="206">
        <f t="shared" si="82"/>
        <v>4735.5</v>
      </c>
      <c r="M117" s="206">
        <f t="shared" si="82"/>
        <v>17958.184166666666</v>
      </c>
      <c r="N117" s="206">
        <f t="shared" si="82"/>
        <v>5016</v>
      </c>
      <c r="O117" s="206">
        <f t="shared" si="82"/>
        <v>50</v>
      </c>
      <c r="P117" s="206">
        <f t="shared" si="82"/>
        <v>27759.684166666666</v>
      </c>
      <c r="Q117" s="206">
        <f t="shared" si="82"/>
        <v>137240.31583333333</v>
      </c>
    </row>
    <row r="118" spans="1:17" s="7" customFormat="1" ht="36.75" customHeight="1" x14ac:dyDescent="0.2">
      <c r="A118" s="271" t="s">
        <v>534</v>
      </c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3"/>
    </row>
    <row r="119" spans="1:17" s="7" customFormat="1" ht="38.25" customHeight="1" x14ac:dyDescent="0.2">
      <c r="A119" s="99">
        <v>55</v>
      </c>
      <c r="B119" s="108" t="s">
        <v>603</v>
      </c>
      <c r="C119" s="108" t="s">
        <v>446</v>
      </c>
      <c r="D119" s="108" t="s">
        <v>764</v>
      </c>
      <c r="E119" s="109" t="s">
        <v>308</v>
      </c>
      <c r="F119" s="109" t="s">
        <v>19</v>
      </c>
      <c r="G119" s="110">
        <v>45748</v>
      </c>
      <c r="H119" s="110">
        <v>45931</v>
      </c>
      <c r="I119" s="111">
        <v>120000</v>
      </c>
      <c r="J119" s="112">
        <v>0</v>
      </c>
      <c r="K119" s="112">
        <f t="shared" ref="K119" si="83">SUM(I119:J119)</f>
        <v>120000</v>
      </c>
      <c r="L119" s="112">
        <f>IF(I119&gt;=Datos!$D$14,(Datos!$D$14*Datos!$C$14),IF(I119&lt;=Datos!$D$14,(I119*Datos!$C$14)))</f>
        <v>3444</v>
      </c>
      <c r="M119" s="113">
        <v>16381</v>
      </c>
      <c r="N119" s="112">
        <f>IF(I119&gt;=Datos!$D$15,(Datos!$D$15*Datos!$C$15),IF(I119&lt;=Datos!$D$15,(I119*Datos!$C$15)))</f>
        <v>3648</v>
      </c>
      <c r="O119" s="112">
        <v>51740.46</v>
      </c>
      <c r="P119" s="112">
        <f>SUM(L119:O119)</f>
        <v>75213.459999999992</v>
      </c>
      <c r="Q119" s="114">
        <f>+K119-P119</f>
        <v>44786.540000000008</v>
      </c>
    </row>
    <row r="120" spans="1:17" s="7" customFormat="1" ht="38.25" customHeight="1" x14ac:dyDescent="0.2">
      <c r="A120" s="99">
        <v>56</v>
      </c>
      <c r="B120" s="108" t="s">
        <v>393</v>
      </c>
      <c r="C120" s="108" t="s">
        <v>446</v>
      </c>
      <c r="D120" s="108" t="s">
        <v>294</v>
      </c>
      <c r="E120" s="109" t="s">
        <v>308</v>
      </c>
      <c r="F120" s="109" t="s">
        <v>19</v>
      </c>
      <c r="G120" s="110">
        <v>45717</v>
      </c>
      <c r="H120" s="110">
        <v>45901</v>
      </c>
      <c r="I120" s="111">
        <v>60000</v>
      </c>
      <c r="J120" s="112">
        <v>0</v>
      </c>
      <c r="K120" s="112">
        <f>SUM(I120:J120)</f>
        <v>60000</v>
      </c>
      <c r="L120" s="112">
        <f>IF(I120&gt;=Datos!$D$14,(Datos!$D$14*Datos!$C$14),IF(I120&lt;=Datos!$D$14,(I120*Datos!$C$14)))</f>
        <v>1722</v>
      </c>
      <c r="M120" s="113">
        <f>IF((I120-L120-N120)&lt;=Datos!$G$7,"0",IF((I120-L120-N120)&lt;=Datos!$G$8,((I120-L120-N120)-Datos!$F$8)*Datos!$I$6,IF((I120-L120-N120)&lt;=Datos!$G$9,Datos!$I$8+((I120-L120-N120)-Datos!$F$9)*Datos!$J$6,IF((I120-L120-N120)&gt;=Datos!$F$10,(Datos!$I$8+Datos!$J$8)+((I120-L120-N120)-Datos!$F$10)*Datos!$K$6))))</f>
        <v>3486.6756666666661</v>
      </c>
      <c r="N120" s="112">
        <f>IF(I120&gt;=Datos!$D$15,(Datos!$D$15*Datos!$C$15),IF(I120&lt;=Datos!$D$15,(I120*Datos!$C$15)))</f>
        <v>1824</v>
      </c>
      <c r="O120" s="112">
        <v>25</v>
      </c>
      <c r="P120" s="112">
        <f>SUM(L120:O120)</f>
        <v>7057.6756666666661</v>
      </c>
      <c r="Q120" s="114">
        <f>+K120-P120</f>
        <v>52942.324333333338</v>
      </c>
    </row>
    <row r="121" spans="1:17" s="86" customFormat="1" ht="36.75" customHeight="1" x14ac:dyDescent="0.2">
      <c r="A121" s="271" t="s">
        <v>490</v>
      </c>
      <c r="B121" s="272"/>
      <c r="C121" s="117">
        <v>2</v>
      </c>
      <c r="D121" s="300"/>
      <c r="E121" s="300"/>
      <c r="F121" s="300"/>
      <c r="G121" s="300"/>
      <c r="H121" s="301"/>
      <c r="I121" s="122">
        <f>SUM(I119:I120)</f>
        <v>180000</v>
      </c>
      <c r="J121" s="122">
        <f>SUM(J120:J120)</f>
        <v>0</v>
      </c>
      <c r="K121" s="122">
        <f t="shared" ref="K121:Q121" si="84">SUM(K119:K120)</f>
        <v>180000</v>
      </c>
      <c r="L121" s="122">
        <f t="shared" si="84"/>
        <v>5166</v>
      </c>
      <c r="M121" s="122">
        <f t="shared" si="84"/>
        <v>19867.675666666666</v>
      </c>
      <c r="N121" s="122">
        <f t="shared" si="84"/>
        <v>5472</v>
      </c>
      <c r="O121" s="122">
        <f t="shared" si="84"/>
        <v>51765.46</v>
      </c>
      <c r="P121" s="122">
        <f t="shared" si="84"/>
        <v>82271.135666666654</v>
      </c>
      <c r="Q121" s="122">
        <f t="shared" si="84"/>
        <v>97728.864333333346</v>
      </c>
    </row>
    <row r="122" spans="1:17" s="7" customFormat="1" ht="36.75" customHeight="1" x14ac:dyDescent="0.2">
      <c r="A122" s="271" t="s">
        <v>905</v>
      </c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3"/>
    </row>
    <row r="123" spans="1:17" s="7" customFormat="1" ht="38.25" customHeight="1" x14ac:dyDescent="0.2">
      <c r="A123" s="107">
        <v>57</v>
      </c>
      <c r="B123" s="138" t="s">
        <v>481</v>
      </c>
      <c r="C123" s="138" t="s">
        <v>446</v>
      </c>
      <c r="D123" s="138" t="s">
        <v>906</v>
      </c>
      <c r="E123" s="116" t="s">
        <v>308</v>
      </c>
      <c r="F123" s="116" t="s">
        <v>19</v>
      </c>
      <c r="G123" s="127">
        <v>45689</v>
      </c>
      <c r="H123" s="128">
        <v>45839</v>
      </c>
      <c r="I123" s="112">
        <v>120000</v>
      </c>
      <c r="J123" s="112">
        <v>0</v>
      </c>
      <c r="K123" s="112">
        <f>SUM(I123:J123)</f>
        <v>120000</v>
      </c>
      <c r="L123" s="112">
        <f>IF(I123&gt;=Datos!$D$14,(Datos!$D$14*Datos!$C$14),IF(I123&lt;=Datos!$D$14,(I123*Datos!$C$14)))</f>
        <v>3444</v>
      </c>
      <c r="M123" s="113">
        <f>IF((I123-L123-N123)&lt;=Datos!$G$7,"0",IF((I123-L123-N123)&lt;=Datos!$G$8,((I123-L123-N123)-Datos!$F$8)*Datos!$I$6,IF((I123-L123-N123)&lt;=Datos!$G$9,Datos!$I$8+((I123-L123-N123)-Datos!$F$9)*Datos!$J$6,IF((I123-L123-N123)&gt;=Datos!$F$10,(Datos!$I$8+Datos!$J$8)+((I123-L123-N123)-Datos!$F$10)*Datos!$K$6))))</f>
        <v>16809.860666666667</v>
      </c>
      <c r="N123" s="112">
        <f>IF(I123&gt;=Datos!$D$15,(Datos!$D$15*Datos!$C$15),IF(I123&lt;=Datos!$D$15,(I123*Datos!$C$15)))</f>
        <v>3648</v>
      </c>
      <c r="O123" s="112">
        <v>20025</v>
      </c>
      <c r="P123" s="112">
        <f>+L123+M123+N123+O123</f>
        <v>43926.860666666667</v>
      </c>
      <c r="Q123" s="114">
        <f>+I123-P123</f>
        <v>76073.139333333325</v>
      </c>
    </row>
    <row r="124" spans="1:17" s="86" customFormat="1" ht="36.75" customHeight="1" x14ac:dyDescent="0.2">
      <c r="A124" s="271" t="s">
        <v>490</v>
      </c>
      <c r="B124" s="272"/>
      <c r="C124" s="117">
        <v>1</v>
      </c>
      <c r="D124" s="300"/>
      <c r="E124" s="300"/>
      <c r="F124" s="300"/>
      <c r="G124" s="300"/>
      <c r="H124" s="301"/>
      <c r="I124" s="206">
        <f>SUM(I123)</f>
        <v>120000</v>
      </c>
      <c r="J124" s="206">
        <f t="shared" ref="J124:Q124" si="85">SUM(J123)</f>
        <v>0</v>
      </c>
      <c r="K124" s="206">
        <f t="shared" si="85"/>
        <v>120000</v>
      </c>
      <c r="L124" s="206">
        <f t="shared" si="85"/>
        <v>3444</v>
      </c>
      <c r="M124" s="206">
        <f t="shared" si="85"/>
        <v>16809.860666666667</v>
      </c>
      <c r="N124" s="206">
        <f t="shared" si="85"/>
        <v>3648</v>
      </c>
      <c r="O124" s="206">
        <f t="shared" si="85"/>
        <v>20025</v>
      </c>
      <c r="P124" s="206">
        <f t="shared" si="85"/>
        <v>43926.860666666667</v>
      </c>
      <c r="Q124" s="206">
        <f t="shared" si="85"/>
        <v>76073.139333333325</v>
      </c>
    </row>
    <row r="125" spans="1:17" s="7" customFormat="1" ht="36.75" customHeight="1" x14ac:dyDescent="0.2">
      <c r="A125" s="271" t="s">
        <v>765</v>
      </c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3"/>
    </row>
    <row r="126" spans="1:17" s="7" customFormat="1" ht="38.25" customHeight="1" x14ac:dyDescent="0.2">
      <c r="A126" s="107">
        <v>58</v>
      </c>
      <c r="B126" s="135" t="s">
        <v>379</v>
      </c>
      <c r="C126" s="136" t="s">
        <v>446</v>
      </c>
      <c r="D126" s="130" t="s">
        <v>766</v>
      </c>
      <c r="E126" s="116" t="s">
        <v>308</v>
      </c>
      <c r="F126" s="116" t="s">
        <v>19</v>
      </c>
      <c r="G126" s="128">
        <v>45717</v>
      </c>
      <c r="H126" s="127">
        <v>45901</v>
      </c>
      <c r="I126" s="131">
        <v>145000</v>
      </c>
      <c r="J126" s="112">
        <v>0</v>
      </c>
      <c r="K126" s="112">
        <f>SUM(I126:J126)</f>
        <v>145000</v>
      </c>
      <c r="L126" s="112">
        <f>IF(I126&gt;=Datos!$D$14,(Datos!$D$14*Datos!$C$14),IF(I126&lt;=Datos!$D$14,(I126*Datos!$C$14)))</f>
        <v>4161.5</v>
      </c>
      <c r="M126" s="113">
        <f>IF((I126-L126-N126)&lt;=Datos!$G$7,"0",IF((I126-L126-N126)&lt;=Datos!$G$8,((I126-L126-N126)-Datos!$F$8)*Datos!$I$6,IF((I126-L126-N126)&lt;=Datos!$G$9,Datos!$I$8+((I126-L126-N126)-Datos!$F$9)*Datos!$J$6,IF((I126-L126-N126)&gt;=Datos!$F$10,(Datos!$I$8+Datos!$J$8)+((I126-L126-N126)-Datos!$F$10)*Datos!$K$6))))</f>
        <v>22690.485666666667</v>
      </c>
      <c r="N126" s="112">
        <f>IF(I126&gt;=Datos!$D$15,(Datos!$D$15*Datos!$C$15),IF(I126&lt;=Datos!$D$15,(I126*Datos!$C$15)))</f>
        <v>4408</v>
      </c>
      <c r="O126" s="112">
        <v>25</v>
      </c>
      <c r="P126" s="112">
        <f t="shared" ref="P126" si="86">SUM(L126:O126)</f>
        <v>31284.985666666667</v>
      </c>
      <c r="Q126" s="114">
        <f t="shared" ref="Q126" si="87">+K126-P126</f>
        <v>113715.01433333333</v>
      </c>
    </row>
    <row r="127" spans="1:17" s="86" customFormat="1" ht="36.75" customHeight="1" x14ac:dyDescent="0.2">
      <c r="A127" s="271" t="s">
        <v>490</v>
      </c>
      <c r="B127" s="272"/>
      <c r="C127" s="117">
        <v>1</v>
      </c>
      <c r="D127" s="300"/>
      <c r="E127" s="300"/>
      <c r="F127" s="300"/>
      <c r="G127" s="300"/>
      <c r="H127" s="301"/>
      <c r="I127" s="122">
        <f>SUM(I126)</f>
        <v>145000</v>
      </c>
      <c r="J127" s="122">
        <f t="shared" ref="J127:Q127" si="88">SUM(J126)</f>
        <v>0</v>
      </c>
      <c r="K127" s="122">
        <f t="shared" si="88"/>
        <v>145000</v>
      </c>
      <c r="L127" s="122">
        <f t="shared" si="88"/>
        <v>4161.5</v>
      </c>
      <c r="M127" s="122">
        <f t="shared" si="88"/>
        <v>22690.485666666667</v>
      </c>
      <c r="N127" s="122">
        <f t="shared" si="88"/>
        <v>4408</v>
      </c>
      <c r="O127" s="122">
        <f t="shared" si="88"/>
        <v>25</v>
      </c>
      <c r="P127" s="122">
        <f t="shared" si="88"/>
        <v>31284.985666666667</v>
      </c>
      <c r="Q127" s="122">
        <f t="shared" si="88"/>
        <v>113715.01433333333</v>
      </c>
    </row>
    <row r="128" spans="1:17" s="7" customFormat="1" ht="36.75" customHeight="1" x14ac:dyDescent="0.2">
      <c r="A128" s="271" t="s">
        <v>694</v>
      </c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3"/>
    </row>
    <row r="129" spans="1:17" s="7" customFormat="1" ht="38.25" customHeight="1" x14ac:dyDescent="0.2">
      <c r="A129" s="107">
        <v>59</v>
      </c>
      <c r="B129" s="125" t="s">
        <v>577</v>
      </c>
      <c r="C129" s="125" t="s">
        <v>446</v>
      </c>
      <c r="D129" s="130" t="s">
        <v>578</v>
      </c>
      <c r="E129" s="109" t="s">
        <v>308</v>
      </c>
      <c r="F129" s="109" t="s">
        <v>306</v>
      </c>
      <c r="G129" s="110">
        <v>45444</v>
      </c>
      <c r="H129" s="126">
        <v>45627</v>
      </c>
      <c r="I129" s="112">
        <v>120000</v>
      </c>
      <c r="J129" s="112">
        <v>0</v>
      </c>
      <c r="K129" s="112">
        <f>SUM(I129:J129)</f>
        <v>120000</v>
      </c>
      <c r="L129" s="112">
        <f>IF(I129&gt;=Datos!$D$14,(Datos!$D$14*Datos!$C$14),IF(I129&lt;=Datos!$D$14,(I129*Datos!$C$14)))</f>
        <v>3444</v>
      </c>
      <c r="M129" s="113">
        <v>16381</v>
      </c>
      <c r="N129" s="112">
        <f>IF(I129&gt;=Datos!$D$15,(Datos!$D$15*Datos!$C$15),IF(I129&lt;=Datos!$D$15,(I129*Datos!$C$15)))</f>
        <v>3648</v>
      </c>
      <c r="O129" s="112">
        <v>1740.46</v>
      </c>
      <c r="P129" s="112">
        <f>SUM(L129:O129)</f>
        <v>25213.46</v>
      </c>
      <c r="Q129" s="114">
        <f>+K129-P129</f>
        <v>94786.540000000008</v>
      </c>
    </row>
    <row r="130" spans="1:17" s="86" customFormat="1" ht="36.75" customHeight="1" x14ac:dyDescent="0.2">
      <c r="A130" s="271" t="s">
        <v>490</v>
      </c>
      <c r="B130" s="272"/>
      <c r="C130" s="117">
        <v>1</v>
      </c>
      <c r="D130" s="300"/>
      <c r="E130" s="300"/>
      <c r="F130" s="300"/>
      <c r="G130" s="300"/>
      <c r="H130" s="301"/>
      <c r="I130" s="219">
        <f>SUM(I129)</f>
        <v>120000</v>
      </c>
      <c r="J130" s="219">
        <f t="shared" ref="J130:Q130" si="89">SUM(J129)</f>
        <v>0</v>
      </c>
      <c r="K130" s="219">
        <f t="shared" si="89"/>
        <v>120000</v>
      </c>
      <c r="L130" s="219">
        <f t="shared" si="89"/>
        <v>3444</v>
      </c>
      <c r="M130" s="219">
        <f t="shared" si="89"/>
        <v>16381</v>
      </c>
      <c r="N130" s="219">
        <f t="shared" si="89"/>
        <v>3648</v>
      </c>
      <c r="O130" s="219">
        <f t="shared" si="89"/>
        <v>1740.46</v>
      </c>
      <c r="P130" s="219">
        <f t="shared" si="89"/>
        <v>25213.46</v>
      </c>
      <c r="Q130" s="219">
        <f t="shared" si="89"/>
        <v>94786.540000000008</v>
      </c>
    </row>
    <row r="131" spans="1:17" s="7" customFormat="1" ht="36.75" customHeight="1" x14ac:dyDescent="0.2">
      <c r="A131" s="271" t="s">
        <v>772</v>
      </c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3"/>
    </row>
    <row r="132" spans="1:17" s="7" customFormat="1" ht="38.25" customHeight="1" x14ac:dyDescent="0.2">
      <c r="A132" s="107">
        <v>60</v>
      </c>
      <c r="B132" s="125" t="s">
        <v>436</v>
      </c>
      <c r="C132" s="125" t="s">
        <v>446</v>
      </c>
      <c r="D132" s="130" t="s">
        <v>773</v>
      </c>
      <c r="E132" s="109" t="s">
        <v>308</v>
      </c>
      <c r="F132" s="109" t="s">
        <v>306</v>
      </c>
      <c r="G132" s="110">
        <v>45778</v>
      </c>
      <c r="H132" s="126">
        <v>45962</v>
      </c>
      <c r="I132" s="112">
        <v>120000</v>
      </c>
      <c r="J132" s="112">
        <v>0</v>
      </c>
      <c r="K132" s="112">
        <f>SUM(I132:J132)</f>
        <v>120000</v>
      </c>
      <c r="L132" s="112">
        <f>IF(I132&gt;=Datos!$D$14,(Datos!$D$14*Datos!$C$14),IF(I132&lt;=Datos!$D$14,(I132*Datos!$C$14)))</f>
        <v>3444</v>
      </c>
      <c r="M132" s="113">
        <f>IF((I132-L132-N132)&lt;=Datos!$G$7,"0",IF((I132-L132-N132)&lt;=Datos!$G$8,((I132-L132-N132)-Datos!$F$8)*Datos!$I$6,IF((I132-L132-N132)&lt;=Datos!$G$9,Datos!$I$8+((I132-L132-N132)-Datos!$F$9)*Datos!$J$6,IF((I132-L132-N132)&gt;=Datos!$F$10,(Datos!$I$8+Datos!$J$8)+((I132-L132-N132)-Datos!$F$10)*Datos!$K$6))))</f>
        <v>16809.860666666667</v>
      </c>
      <c r="N132" s="112">
        <f>IF(I132&gt;=Datos!$D$15,(Datos!$D$15*Datos!$C$15),IF(I132&lt;=Datos!$D$15,(I132*Datos!$C$15)))</f>
        <v>3648</v>
      </c>
      <c r="O132" s="112">
        <v>25</v>
      </c>
      <c r="P132" s="112">
        <f>SUM(L132:O132)</f>
        <v>23926.860666666667</v>
      </c>
      <c r="Q132" s="114">
        <f>+K132-P132</f>
        <v>96073.139333333325</v>
      </c>
    </row>
    <row r="133" spans="1:17" s="86" customFormat="1" ht="36.75" customHeight="1" x14ac:dyDescent="0.2">
      <c r="A133" s="271" t="s">
        <v>490</v>
      </c>
      <c r="B133" s="272"/>
      <c r="C133" s="117">
        <v>1</v>
      </c>
      <c r="D133" s="300"/>
      <c r="E133" s="300"/>
      <c r="F133" s="300"/>
      <c r="G133" s="300"/>
      <c r="H133" s="301"/>
      <c r="I133" s="219">
        <f>SUM(I132)</f>
        <v>120000</v>
      </c>
      <c r="J133" s="219">
        <f t="shared" ref="J133:Q133" si="90">SUM(J132)</f>
        <v>0</v>
      </c>
      <c r="K133" s="219">
        <f t="shared" si="90"/>
        <v>120000</v>
      </c>
      <c r="L133" s="219">
        <f t="shared" si="90"/>
        <v>3444</v>
      </c>
      <c r="M133" s="219">
        <f t="shared" si="90"/>
        <v>16809.860666666667</v>
      </c>
      <c r="N133" s="219">
        <f t="shared" si="90"/>
        <v>3648</v>
      </c>
      <c r="O133" s="219">
        <f t="shared" si="90"/>
        <v>25</v>
      </c>
      <c r="P133" s="219">
        <f t="shared" si="90"/>
        <v>23926.860666666667</v>
      </c>
      <c r="Q133" s="219">
        <f t="shared" si="90"/>
        <v>96073.139333333325</v>
      </c>
    </row>
    <row r="134" spans="1:17" s="7" customFormat="1" ht="36.75" customHeight="1" x14ac:dyDescent="0.2">
      <c r="A134" s="271" t="s">
        <v>965</v>
      </c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3"/>
    </row>
    <row r="135" spans="1:17" s="7" customFormat="1" ht="38.25" customHeight="1" x14ac:dyDescent="0.2">
      <c r="A135" s="107">
        <v>61</v>
      </c>
      <c r="B135" s="125" t="s">
        <v>746</v>
      </c>
      <c r="C135" s="125" t="s">
        <v>446</v>
      </c>
      <c r="D135" s="130" t="s">
        <v>966</v>
      </c>
      <c r="E135" s="109" t="s">
        <v>308</v>
      </c>
      <c r="F135" s="109" t="s">
        <v>19</v>
      </c>
      <c r="G135" s="110">
        <v>45748</v>
      </c>
      <c r="H135" s="126">
        <v>45931</v>
      </c>
      <c r="I135" s="112">
        <v>135000</v>
      </c>
      <c r="J135" s="112">
        <v>0</v>
      </c>
      <c r="K135" s="112">
        <f>SUM(I135:J135)</f>
        <v>135000</v>
      </c>
      <c r="L135" s="112">
        <f>IF(I135&gt;=Datos!$D$14,(Datos!$D$14*Datos!$C$14),IF(I135&lt;=Datos!$D$14,(I135*Datos!$C$14)))</f>
        <v>3874.5</v>
      </c>
      <c r="M135" s="113">
        <f>IF((I135-L135-N135)&lt;=Datos!$G$7,"0",IF((I135-L135-N135)&lt;=Datos!$G$8,((I135-L135-N135)-Datos!$F$8)*Datos!$I$6,IF((I135-L135-N135)&lt;=Datos!$G$9,Datos!$I$8+((I135-L135-N135)-Datos!$F$9)*Datos!$J$6,IF((I135-L135-N135)&gt;=Datos!$F$10,(Datos!$I$8+Datos!$J$8)+((I135-L135-N135)-Datos!$F$10)*Datos!$K$6))))</f>
        <v>20338.235666666667</v>
      </c>
      <c r="N135" s="112">
        <f>IF(I135&gt;=Datos!$D$15,(Datos!$D$15*Datos!$C$15),IF(I135&lt;=Datos!$D$15,(I135*Datos!$C$15)))</f>
        <v>4104</v>
      </c>
      <c r="O135" s="112">
        <v>25</v>
      </c>
      <c r="P135" s="112">
        <f>SUM(L135:O135)</f>
        <v>28341.735666666667</v>
      </c>
      <c r="Q135" s="114">
        <f>+K135-P135</f>
        <v>106658.26433333333</v>
      </c>
    </row>
    <row r="136" spans="1:17" s="86" customFormat="1" ht="36.75" customHeight="1" x14ac:dyDescent="0.2">
      <c r="A136" s="271" t="s">
        <v>490</v>
      </c>
      <c r="B136" s="272"/>
      <c r="C136" s="117">
        <v>1</v>
      </c>
      <c r="D136" s="300"/>
      <c r="E136" s="300"/>
      <c r="F136" s="300"/>
      <c r="G136" s="300"/>
      <c r="H136" s="301"/>
      <c r="I136" s="122">
        <f>SUM(I135)</f>
        <v>135000</v>
      </c>
      <c r="J136" s="122">
        <f t="shared" ref="J136:Q136" si="91">SUM(J135)</f>
        <v>0</v>
      </c>
      <c r="K136" s="122">
        <f t="shared" si="91"/>
        <v>135000</v>
      </c>
      <c r="L136" s="122">
        <f t="shared" si="91"/>
        <v>3874.5</v>
      </c>
      <c r="M136" s="122">
        <f t="shared" si="91"/>
        <v>20338.235666666667</v>
      </c>
      <c r="N136" s="122">
        <f t="shared" si="91"/>
        <v>4104</v>
      </c>
      <c r="O136" s="122">
        <f t="shared" si="91"/>
        <v>25</v>
      </c>
      <c r="P136" s="122">
        <f t="shared" si="91"/>
        <v>28341.735666666667</v>
      </c>
      <c r="Q136" s="122">
        <f t="shared" si="91"/>
        <v>106658.26433333333</v>
      </c>
    </row>
    <row r="137" spans="1:17" s="7" customFormat="1" ht="36.75" customHeight="1" x14ac:dyDescent="0.2">
      <c r="A137" s="271" t="s">
        <v>695</v>
      </c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3"/>
    </row>
    <row r="138" spans="1:17" s="7" customFormat="1" ht="38.25" customHeight="1" x14ac:dyDescent="0.2">
      <c r="A138" s="107">
        <v>62</v>
      </c>
      <c r="B138" s="125" t="s">
        <v>696</v>
      </c>
      <c r="C138" s="125" t="s">
        <v>309</v>
      </c>
      <c r="D138" s="130" t="s">
        <v>598</v>
      </c>
      <c r="E138" s="109" t="s">
        <v>308</v>
      </c>
      <c r="F138" s="109" t="s">
        <v>19</v>
      </c>
      <c r="G138" s="110">
        <v>45717</v>
      </c>
      <c r="H138" s="126">
        <v>45901</v>
      </c>
      <c r="I138" s="112">
        <v>50000</v>
      </c>
      <c r="J138" s="112">
        <v>0</v>
      </c>
      <c r="K138" s="112">
        <f>SUM(I138:J138)</f>
        <v>50000</v>
      </c>
      <c r="L138" s="112">
        <f>IF(I138&gt;=Datos!$D$14,(Datos!$D$14*Datos!$C$14),IF(I138&lt;=Datos!$D$14,(I138*Datos!$C$14)))</f>
        <v>1435</v>
      </c>
      <c r="M138" s="113">
        <f>IF((I138-L138-N138)&lt;=Datos!$G$7,"0",IF((I138-L138-N138)&lt;=Datos!$G$8,((I138-L138-N138)-Datos!$F$8)*Datos!$I$6,IF((I138-L138-N138)&lt;=Datos!$G$9,Datos!$I$8+((I138-L138-N138)-Datos!$F$9)*Datos!$J$6,IF((I138-L138-N138)&gt;=Datos!$F$10,(Datos!$I$8+Datos!$J$8)+((I138-L138-N138)-Datos!$F$10)*Datos!$K$6))))</f>
        <v>1853.9984999999997</v>
      </c>
      <c r="N138" s="112">
        <f>IF(I138&gt;=Datos!$D$15,(Datos!$D$15*Datos!$C$15),IF(I138&lt;=Datos!$D$15,(I138*Datos!$C$15)))</f>
        <v>1520</v>
      </c>
      <c r="O138" s="112">
        <v>25</v>
      </c>
      <c r="P138" s="112">
        <f>SUM(L138:O138)</f>
        <v>4833.9984999999997</v>
      </c>
      <c r="Q138" s="114">
        <f>+K138-P138</f>
        <v>45166.001499999998</v>
      </c>
    </row>
    <row r="139" spans="1:17" s="86" customFormat="1" ht="36.75" customHeight="1" x14ac:dyDescent="0.2">
      <c r="A139" s="271" t="s">
        <v>490</v>
      </c>
      <c r="B139" s="272"/>
      <c r="C139" s="117">
        <v>1</v>
      </c>
      <c r="D139" s="300"/>
      <c r="E139" s="300"/>
      <c r="F139" s="300"/>
      <c r="G139" s="300"/>
      <c r="H139" s="301"/>
      <c r="I139" s="122">
        <f>SUM(I138)</f>
        <v>50000</v>
      </c>
      <c r="J139" s="122">
        <f t="shared" ref="J139:Q139" si="92">SUM(J138)</f>
        <v>0</v>
      </c>
      <c r="K139" s="122">
        <f t="shared" si="92"/>
        <v>50000</v>
      </c>
      <c r="L139" s="122">
        <f t="shared" si="92"/>
        <v>1435</v>
      </c>
      <c r="M139" s="122">
        <f t="shared" si="92"/>
        <v>1853.9984999999997</v>
      </c>
      <c r="N139" s="122">
        <f t="shared" si="92"/>
        <v>1520</v>
      </c>
      <c r="O139" s="122">
        <f t="shared" si="92"/>
        <v>25</v>
      </c>
      <c r="P139" s="122">
        <f t="shared" si="92"/>
        <v>4833.9984999999997</v>
      </c>
      <c r="Q139" s="122">
        <f t="shared" si="92"/>
        <v>45166.001499999998</v>
      </c>
    </row>
    <row r="140" spans="1:17" s="7" customFormat="1" ht="36.75" customHeight="1" x14ac:dyDescent="0.2">
      <c r="A140" s="271" t="s">
        <v>596</v>
      </c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3"/>
    </row>
    <row r="141" spans="1:17" s="7" customFormat="1" ht="38.25" customHeight="1" x14ac:dyDescent="0.2">
      <c r="A141" s="107">
        <v>63</v>
      </c>
      <c r="B141" s="125" t="s">
        <v>789</v>
      </c>
      <c r="C141" s="125" t="s">
        <v>310</v>
      </c>
      <c r="D141" s="130" t="s">
        <v>790</v>
      </c>
      <c r="E141" s="109" t="s">
        <v>308</v>
      </c>
      <c r="F141" s="109" t="s">
        <v>306</v>
      </c>
      <c r="G141" s="110">
        <v>45627</v>
      </c>
      <c r="H141" s="126">
        <v>45809</v>
      </c>
      <c r="I141" s="112">
        <v>70000</v>
      </c>
      <c r="J141" s="112">
        <v>0</v>
      </c>
      <c r="K141" s="112">
        <f>SUM(I141:J141)</f>
        <v>70000</v>
      </c>
      <c r="L141" s="112">
        <f>IF(I141&gt;=Datos!$D$14,(Datos!$D$14*Datos!$C$14),IF(I141&lt;=Datos!$D$14,(I141*Datos!$C$14)))</f>
        <v>2009</v>
      </c>
      <c r="M141" s="113">
        <f>IF((I141-L141-N141)&lt;=Datos!$G$7,"0",IF((I141-L141-N141)&lt;=Datos!$G$8,((I141-L141-N141)-Datos!$F$8)*Datos!$I$6,IF((I141-L141-N141)&lt;=Datos!$G$9,Datos!$I$8+((I141-L141-N141)-Datos!$F$9)*Datos!$J$6,IF((I141-L141-N141)&gt;=Datos!$F$10,(Datos!$I$8+Datos!$J$8)+((I141-L141-N141)-Datos!$F$10)*Datos!$K$6))))</f>
        <v>5368.4756666666663</v>
      </c>
      <c r="N141" s="112">
        <f>IF(I141&gt;=Datos!$D$15,(Datos!$D$15*Datos!$C$15),IF(I141&lt;=Datos!$D$15,(I141*Datos!$C$15)))</f>
        <v>2128</v>
      </c>
      <c r="O141" s="112">
        <v>25</v>
      </c>
      <c r="P141" s="112">
        <f>SUM(L141:O141)</f>
        <v>9530.4756666666653</v>
      </c>
      <c r="Q141" s="114">
        <f>+K141-P141</f>
        <v>60469.524333333335</v>
      </c>
    </row>
    <row r="142" spans="1:17" s="7" customFormat="1" ht="38.25" customHeight="1" x14ac:dyDescent="0.2">
      <c r="A142" s="107">
        <v>64</v>
      </c>
      <c r="B142" s="125" t="s">
        <v>869</v>
      </c>
      <c r="C142" s="125" t="s">
        <v>310</v>
      </c>
      <c r="D142" s="130" t="s">
        <v>598</v>
      </c>
      <c r="E142" s="109" t="s">
        <v>308</v>
      </c>
      <c r="F142" s="109" t="s">
        <v>19</v>
      </c>
      <c r="G142" s="110">
        <v>45689</v>
      </c>
      <c r="H142" s="126">
        <v>45870</v>
      </c>
      <c r="I142" s="112">
        <v>50000</v>
      </c>
      <c r="J142" s="112">
        <v>0</v>
      </c>
      <c r="K142" s="112">
        <f>SUM(I142:J142)</f>
        <v>50000</v>
      </c>
      <c r="L142" s="112">
        <f>IF(I142&gt;=Datos!$D$14,(Datos!$D$14*Datos!$C$14),IF(I142&lt;=Datos!$D$14,(I142*Datos!$C$14)))</f>
        <v>1435</v>
      </c>
      <c r="M142" s="113">
        <f>IF((I142-L142-N142)&lt;=Datos!$G$7,"0",IF((I142-L142-N142)&lt;=Datos!$G$8,((I142-L142-N142)-Datos!$F$8)*Datos!$I$6,IF((I142-L142-N142)&lt;=Datos!$G$9,Datos!$I$8+((I142-L142-N142)-Datos!$F$9)*Datos!$J$6,IF((I142-L142-N142)&gt;=Datos!$F$10,(Datos!$I$8+Datos!$J$8)+((I142-L142-N142)-Datos!$F$10)*Datos!$K$6))))</f>
        <v>1853.9984999999997</v>
      </c>
      <c r="N142" s="112">
        <f>IF(I142&gt;=Datos!$D$15,(Datos!$D$15*Datos!$C$15),IF(I142&lt;=Datos!$D$15,(I142*Datos!$C$15)))</f>
        <v>1520</v>
      </c>
      <c r="O142" s="112">
        <v>25</v>
      </c>
      <c r="P142" s="112">
        <f>SUM(L142:O142)</f>
        <v>4833.9984999999997</v>
      </c>
      <c r="Q142" s="114">
        <f>+K142-P142</f>
        <v>45166.001499999998</v>
      </c>
    </row>
    <row r="143" spans="1:17" s="7" customFormat="1" ht="38.25" customHeight="1" x14ac:dyDescent="0.2">
      <c r="A143" s="107">
        <v>65</v>
      </c>
      <c r="B143" s="125" t="s">
        <v>907</v>
      </c>
      <c r="C143" s="125" t="s">
        <v>310</v>
      </c>
      <c r="D143" s="130" t="s">
        <v>598</v>
      </c>
      <c r="E143" s="109" t="s">
        <v>308</v>
      </c>
      <c r="F143" s="109" t="s">
        <v>19</v>
      </c>
      <c r="G143" s="110">
        <v>45717</v>
      </c>
      <c r="H143" s="126">
        <v>45901</v>
      </c>
      <c r="I143" s="112">
        <v>50000</v>
      </c>
      <c r="J143" s="112">
        <v>0</v>
      </c>
      <c r="K143" s="112">
        <f>SUM(I143:J143)</f>
        <v>50000</v>
      </c>
      <c r="L143" s="112">
        <f>IF(I143&gt;=Datos!$D$14,(Datos!$D$14*Datos!$C$14),IF(I143&lt;=Datos!$D$14,(I143*Datos!$C$14)))</f>
        <v>1435</v>
      </c>
      <c r="M143" s="113">
        <f>IF((I143-L143-N143)&lt;=Datos!$G$7,"0",IF((I143-L143-N143)&lt;=Datos!$G$8,((I143-L143-N143)-Datos!$F$8)*Datos!$I$6,IF((I143-L143-N143)&lt;=Datos!$G$9,Datos!$I$8+((I143-L143-N143)-Datos!$F$9)*Datos!$J$6,IF((I143-L143-N143)&gt;=Datos!$F$10,(Datos!$I$8+Datos!$J$8)+((I143-L143-N143)-Datos!$F$10)*Datos!$K$6))))</f>
        <v>1853.9984999999997</v>
      </c>
      <c r="N143" s="112">
        <f>IF(I143&gt;=Datos!$D$15,(Datos!$D$15*Datos!$C$15),IF(I143&lt;=Datos!$D$15,(I143*Datos!$C$15)))</f>
        <v>1520</v>
      </c>
      <c r="O143" s="112">
        <v>25</v>
      </c>
      <c r="P143" s="112">
        <f>SUM(L143:O143)</f>
        <v>4833.9984999999997</v>
      </c>
      <c r="Q143" s="114">
        <f>+K143-P143</f>
        <v>45166.001499999998</v>
      </c>
    </row>
    <row r="144" spans="1:17" s="7" customFormat="1" ht="38.25" customHeight="1" x14ac:dyDescent="0.2">
      <c r="A144" s="107">
        <v>66</v>
      </c>
      <c r="B144" s="125" t="s">
        <v>597</v>
      </c>
      <c r="C144" s="125" t="s">
        <v>310</v>
      </c>
      <c r="D144" s="130" t="s">
        <v>598</v>
      </c>
      <c r="E144" s="109" t="s">
        <v>308</v>
      </c>
      <c r="F144" s="109" t="s">
        <v>19</v>
      </c>
      <c r="G144" s="110">
        <v>45717</v>
      </c>
      <c r="H144" s="126">
        <v>45901</v>
      </c>
      <c r="I144" s="112">
        <v>50000</v>
      </c>
      <c r="J144" s="112">
        <v>0</v>
      </c>
      <c r="K144" s="112">
        <f>SUM(I144:J144)</f>
        <v>50000</v>
      </c>
      <c r="L144" s="112">
        <f>IF(I144&gt;=Datos!$D$14,(Datos!$D$14*Datos!$C$14),IF(I144&lt;=Datos!$D$14,(I144*Datos!$C$14)))</f>
        <v>1435</v>
      </c>
      <c r="M144" s="113">
        <v>1596.68</v>
      </c>
      <c r="N144" s="112">
        <f>IF(I144&gt;=Datos!$D$15,(Datos!$D$15*Datos!$C$15),IF(I144&lt;=Datos!$D$15,(I144*Datos!$C$15)))</f>
        <v>1520</v>
      </c>
      <c r="O144" s="112">
        <v>1740.46</v>
      </c>
      <c r="P144" s="112">
        <f>SUM(L144:O144)</f>
        <v>6292.14</v>
      </c>
      <c r="Q144" s="114">
        <f>+K144-P144</f>
        <v>43707.86</v>
      </c>
    </row>
    <row r="145" spans="1:17" s="86" customFormat="1" ht="36.75" customHeight="1" x14ac:dyDescent="0.2">
      <c r="A145" s="271" t="s">
        <v>490</v>
      </c>
      <c r="B145" s="272"/>
      <c r="C145" s="117">
        <v>4</v>
      </c>
      <c r="D145" s="300"/>
      <c r="E145" s="300"/>
      <c r="F145" s="300"/>
      <c r="G145" s="300"/>
      <c r="H145" s="301"/>
      <c r="I145" s="122">
        <f>SUM(I141:I144)</f>
        <v>220000</v>
      </c>
      <c r="J145" s="122">
        <f t="shared" ref="J145:Q145" si="93">SUM(J141:J144)</f>
        <v>0</v>
      </c>
      <c r="K145" s="122">
        <f t="shared" si="93"/>
        <v>220000</v>
      </c>
      <c r="L145" s="122">
        <f t="shared" si="93"/>
        <v>6314</v>
      </c>
      <c r="M145" s="122">
        <f t="shared" si="93"/>
        <v>10673.152666666665</v>
      </c>
      <c r="N145" s="122">
        <f t="shared" si="93"/>
        <v>6688</v>
      </c>
      <c r="O145" s="122">
        <f t="shared" si="93"/>
        <v>1815.46</v>
      </c>
      <c r="P145" s="122">
        <f t="shared" si="93"/>
        <v>25490.612666666664</v>
      </c>
      <c r="Q145" s="122">
        <f t="shared" si="93"/>
        <v>194509.38733333332</v>
      </c>
    </row>
    <row r="146" spans="1:17" s="7" customFormat="1" ht="36.75" customHeight="1" x14ac:dyDescent="0.2">
      <c r="A146" s="271" t="s">
        <v>743</v>
      </c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3"/>
    </row>
    <row r="147" spans="1:17" s="7" customFormat="1" ht="38.25" customHeight="1" x14ac:dyDescent="0.2">
      <c r="A147" s="107">
        <v>67</v>
      </c>
      <c r="B147" s="125" t="s">
        <v>744</v>
      </c>
      <c r="C147" s="125" t="s">
        <v>361</v>
      </c>
      <c r="D147" s="130" t="s">
        <v>598</v>
      </c>
      <c r="E147" s="109" t="s">
        <v>308</v>
      </c>
      <c r="F147" s="109" t="s">
        <v>19</v>
      </c>
      <c r="G147" s="110">
        <v>45748</v>
      </c>
      <c r="H147" s="126">
        <v>45931</v>
      </c>
      <c r="I147" s="112">
        <v>50000</v>
      </c>
      <c r="J147" s="112">
        <v>0</v>
      </c>
      <c r="K147" s="112">
        <f>SUM(I147:J147)</f>
        <v>50000</v>
      </c>
      <c r="L147" s="112">
        <f>IF(I147&gt;=Datos!$D$14,(Datos!$D$14*Datos!$C$14),IF(I147&lt;=Datos!$D$14,(I147*Datos!$C$14)))</f>
        <v>1435</v>
      </c>
      <c r="M147" s="113">
        <f>IF((I147-L147-N147)&lt;=Datos!$G$7,"0",IF((I147-L147-N147)&lt;=Datos!$G$8,((I147-L147-N147)-Datos!$F$8)*Datos!$I$6,IF((I147-L147-N147)&lt;=Datos!$G$9,Datos!$I$8+((I147-L147-N147)-Datos!$F$9)*Datos!$J$6,IF((I147-L147-N147)&gt;=Datos!$F$10,(Datos!$I$8+Datos!$J$8)+((I147-L147-N147)-Datos!$F$10)*Datos!$K$6))))</f>
        <v>1853.9984999999997</v>
      </c>
      <c r="N147" s="112">
        <f>IF(I147&gt;=Datos!$D$15,(Datos!$D$15*Datos!$C$15),IF(I147&lt;=Datos!$D$15,(I147*Datos!$C$15)))</f>
        <v>1520</v>
      </c>
      <c r="O147" s="112">
        <v>25</v>
      </c>
      <c r="P147" s="112">
        <f>SUM(L147:O147)</f>
        <v>4833.9984999999997</v>
      </c>
      <c r="Q147" s="114">
        <f>+K147-P147</f>
        <v>45166.001499999998</v>
      </c>
    </row>
    <row r="148" spans="1:17" s="7" customFormat="1" ht="38.25" customHeight="1" x14ac:dyDescent="0.2">
      <c r="A148" s="107">
        <v>68</v>
      </c>
      <c r="B148" s="125" t="s">
        <v>967</v>
      </c>
      <c r="C148" s="125" t="s">
        <v>361</v>
      </c>
      <c r="D148" s="130" t="s">
        <v>969</v>
      </c>
      <c r="E148" s="109" t="s">
        <v>308</v>
      </c>
      <c r="F148" s="109" t="s">
        <v>19</v>
      </c>
      <c r="G148" s="110">
        <v>45748</v>
      </c>
      <c r="H148" s="126">
        <v>45931</v>
      </c>
      <c r="I148" s="112">
        <v>50000</v>
      </c>
      <c r="J148" s="112">
        <v>0</v>
      </c>
      <c r="K148" s="112">
        <f t="shared" ref="K148:K149" si="94">SUM(I148:J148)</f>
        <v>50000</v>
      </c>
      <c r="L148" s="112">
        <f>IF(I148&gt;=Datos!$D$14,(Datos!$D$14*Datos!$C$14),IF(I148&lt;=Datos!$D$14,(I148*Datos!$C$14)))</f>
        <v>1435</v>
      </c>
      <c r="M148" s="113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1853.9984999999997</v>
      </c>
      <c r="N148" s="112">
        <f>IF(I148&gt;=Datos!$D$15,(Datos!$D$15*Datos!$C$15),IF(I148&lt;=Datos!$D$15,(I148*Datos!$C$15)))</f>
        <v>1520</v>
      </c>
      <c r="O148" s="112">
        <v>25</v>
      </c>
      <c r="P148" s="112">
        <f t="shared" ref="P148:P149" si="95">SUM(L148:O148)</f>
        <v>4833.9984999999997</v>
      </c>
      <c r="Q148" s="114">
        <f t="shared" ref="Q148:Q149" si="96">+K148-P148</f>
        <v>45166.001499999998</v>
      </c>
    </row>
    <row r="149" spans="1:17" s="7" customFormat="1" ht="38.25" customHeight="1" x14ac:dyDescent="0.2">
      <c r="A149" s="107">
        <v>69</v>
      </c>
      <c r="B149" s="125" t="s">
        <v>968</v>
      </c>
      <c r="C149" s="125" t="s">
        <v>361</v>
      </c>
      <c r="D149" s="130" t="s">
        <v>970</v>
      </c>
      <c r="E149" s="109" t="s">
        <v>308</v>
      </c>
      <c r="F149" s="109" t="s">
        <v>19</v>
      </c>
      <c r="G149" s="110">
        <v>45748</v>
      </c>
      <c r="H149" s="126">
        <v>45931</v>
      </c>
      <c r="I149" s="112">
        <v>70000</v>
      </c>
      <c r="J149" s="112">
        <v>0</v>
      </c>
      <c r="K149" s="112">
        <f t="shared" si="94"/>
        <v>70000</v>
      </c>
      <c r="L149" s="112">
        <f>IF(I149&gt;=Datos!$D$14,(Datos!$D$14*Datos!$C$14),IF(I149&lt;=Datos!$D$14,(I149*Datos!$C$14)))</f>
        <v>2009</v>
      </c>
      <c r="M149" s="113">
        <f>IF((I149-L149-N149)&lt;=Datos!$G$7,"0",IF((I149-L149-N149)&lt;=Datos!$G$8,((I149-L149-N149)-Datos!$F$8)*Datos!$I$6,IF((I149-L149-N149)&lt;=Datos!$G$9,Datos!$I$8+((I149-L149-N149)-Datos!$F$9)*Datos!$J$6,IF((I149-L149-N149)&gt;=Datos!$F$10,(Datos!$I$8+Datos!$J$8)+((I149-L149-N149)-Datos!$F$10)*Datos!$K$6))))</f>
        <v>5368.4756666666663</v>
      </c>
      <c r="N149" s="112">
        <f>IF(I149&gt;=Datos!$D$15,(Datos!$D$15*Datos!$C$15),IF(I149&lt;=Datos!$D$15,(I149*Datos!$C$15)))</f>
        <v>2128</v>
      </c>
      <c r="O149" s="112">
        <v>25</v>
      </c>
      <c r="P149" s="112">
        <f t="shared" si="95"/>
        <v>9530.4756666666653</v>
      </c>
      <c r="Q149" s="114">
        <f t="shared" si="96"/>
        <v>60469.524333333335</v>
      </c>
    </row>
    <row r="150" spans="1:17" s="86" customFormat="1" ht="36.75" customHeight="1" x14ac:dyDescent="0.2">
      <c r="A150" s="271" t="s">
        <v>490</v>
      </c>
      <c r="B150" s="272"/>
      <c r="C150" s="117">
        <v>3</v>
      </c>
      <c r="D150" s="300"/>
      <c r="E150" s="300"/>
      <c r="F150" s="300"/>
      <c r="G150" s="300"/>
      <c r="H150" s="301"/>
      <c r="I150" s="122">
        <f>SUM(I147:I149)</f>
        <v>170000</v>
      </c>
      <c r="J150" s="122">
        <f t="shared" ref="J150:Q150" si="97">SUM(J147:J149)</f>
        <v>0</v>
      </c>
      <c r="K150" s="122">
        <f t="shared" si="97"/>
        <v>170000</v>
      </c>
      <c r="L150" s="122">
        <f t="shared" si="97"/>
        <v>4879</v>
      </c>
      <c r="M150" s="122">
        <f t="shared" si="97"/>
        <v>9076.4726666666647</v>
      </c>
      <c r="N150" s="122">
        <f t="shared" si="97"/>
        <v>5168</v>
      </c>
      <c r="O150" s="122">
        <f t="shared" si="97"/>
        <v>75</v>
      </c>
      <c r="P150" s="122">
        <f t="shared" si="97"/>
        <v>19198.472666666665</v>
      </c>
      <c r="Q150" s="122">
        <f t="shared" si="97"/>
        <v>150801.52733333333</v>
      </c>
    </row>
    <row r="151" spans="1:17" s="7" customFormat="1" ht="36.75" customHeight="1" x14ac:dyDescent="0.2">
      <c r="A151" s="271" t="s">
        <v>697</v>
      </c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3"/>
    </row>
    <row r="152" spans="1:17" s="7" customFormat="1" ht="38.25" customHeight="1" x14ac:dyDescent="0.2">
      <c r="A152" s="107">
        <v>70</v>
      </c>
      <c r="B152" s="125" t="s">
        <v>698</v>
      </c>
      <c r="C152" s="125" t="s">
        <v>309</v>
      </c>
      <c r="D152" s="130" t="s">
        <v>702</v>
      </c>
      <c r="E152" s="109" t="s">
        <v>308</v>
      </c>
      <c r="F152" s="109" t="s">
        <v>19</v>
      </c>
      <c r="G152" s="110">
        <v>45778</v>
      </c>
      <c r="H152" s="126">
        <v>45962</v>
      </c>
      <c r="I152" s="112">
        <v>66000</v>
      </c>
      <c r="J152" s="112">
        <v>0</v>
      </c>
      <c r="K152" s="112">
        <f>SUM(I152:J152)</f>
        <v>66000</v>
      </c>
      <c r="L152" s="112">
        <f>IF(I152&gt;=Datos!$D$14,(Datos!$D$14*Datos!$C$14),IF(I152&lt;=Datos!$D$14,(I152*Datos!$C$14)))</f>
        <v>1894.2</v>
      </c>
      <c r="M152" s="113">
        <f>IF((I152-L152-N152)&lt;=Datos!$G$7,"0",IF((I152-L152-N152)&lt;=Datos!$G$8,((I152-L152-N152)-Datos!$F$8)*Datos!$I$6,IF((I152-L152-N152)&lt;=Datos!$G$9,Datos!$I$8+((I152-L152-N152)-Datos!$F$9)*Datos!$J$6,IF((I152-L152-N152)&gt;=Datos!$F$10,(Datos!$I$8+Datos!$J$8)+((I152-L152-N152)-Datos!$F$10)*Datos!$K$6))))</f>
        <v>4615.755666666666</v>
      </c>
      <c r="N152" s="112">
        <f>IF(I152&gt;=Datos!$D$15,(Datos!$D$15*Datos!$C$15),IF(I152&lt;=Datos!$D$15,(I152*Datos!$C$15)))</f>
        <v>2006.4</v>
      </c>
      <c r="O152" s="112">
        <v>25</v>
      </c>
      <c r="P152" s="112">
        <f>SUM(L152:O152)</f>
        <v>8541.3556666666664</v>
      </c>
      <c r="Q152" s="114">
        <f>+K152-P152</f>
        <v>57458.64433333333</v>
      </c>
    </row>
    <row r="153" spans="1:17" s="7" customFormat="1" ht="38.25" customHeight="1" x14ac:dyDescent="0.2">
      <c r="A153" s="107">
        <v>71</v>
      </c>
      <c r="B153" s="125" t="s">
        <v>699</v>
      </c>
      <c r="C153" s="125" t="s">
        <v>309</v>
      </c>
      <c r="D153" s="130" t="s">
        <v>702</v>
      </c>
      <c r="E153" s="109" t="s">
        <v>308</v>
      </c>
      <c r="F153" s="109" t="s">
        <v>19</v>
      </c>
      <c r="G153" s="110">
        <v>45717</v>
      </c>
      <c r="H153" s="126">
        <v>45901</v>
      </c>
      <c r="I153" s="112">
        <v>66000</v>
      </c>
      <c r="J153" s="112">
        <v>0</v>
      </c>
      <c r="K153" s="112">
        <f t="shared" ref="K153:K155" si="98">SUM(I153:J153)</f>
        <v>66000</v>
      </c>
      <c r="L153" s="112">
        <f>IF(I153&gt;=Datos!$D$14,(Datos!$D$14*Datos!$C$14),IF(I153&lt;=Datos!$D$14,(I153*Datos!$C$14)))</f>
        <v>1894.2</v>
      </c>
      <c r="M153" s="113">
        <f>IF((I153-L153-N153)&lt;=Datos!$G$7,"0",IF((I153-L153-N153)&lt;=Datos!$G$8,((I153-L153-N153)-Datos!$F$8)*Datos!$I$6,IF((I153-L153-N153)&lt;=Datos!$G$9,Datos!$I$8+((I153-L153-N153)-Datos!$F$9)*Datos!$J$6,IF((I153-L153-N153)&gt;=Datos!$F$10,(Datos!$I$8+Datos!$J$8)+((I153-L153-N153)-Datos!$F$10)*Datos!$K$6))))</f>
        <v>4615.755666666666</v>
      </c>
      <c r="N153" s="112">
        <f>IF(I153&gt;=Datos!$D$15,(Datos!$D$15*Datos!$C$15),IF(I153&lt;=Datos!$D$15,(I153*Datos!$C$15)))</f>
        <v>2006.4</v>
      </c>
      <c r="O153" s="112">
        <v>25</v>
      </c>
      <c r="P153" s="112">
        <f t="shared" ref="P153:P155" si="99">SUM(L153:O153)</f>
        <v>8541.3556666666664</v>
      </c>
      <c r="Q153" s="114">
        <f t="shared" ref="Q153:Q155" si="100">+K153-P153</f>
        <v>57458.64433333333</v>
      </c>
    </row>
    <row r="154" spans="1:17" s="7" customFormat="1" ht="39" customHeight="1" x14ac:dyDescent="0.2">
      <c r="A154" s="107">
        <v>72</v>
      </c>
      <c r="B154" s="125" t="s">
        <v>700</v>
      </c>
      <c r="C154" s="125" t="s">
        <v>309</v>
      </c>
      <c r="D154" s="130" t="s">
        <v>702</v>
      </c>
      <c r="E154" s="109" t="s">
        <v>308</v>
      </c>
      <c r="F154" s="109" t="s">
        <v>19</v>
      </c>
      <c r="G154" s="110">
        <v>45717</v>
      </c>
      <c r="H154" s="126">
        <v>45901</v>
      </c>
      <c r="I154" s="112">
        <v>66000</v>
      </c>
      <c r="J154" s="112">
        <v>0</v>
      </c>
      <c r="K154" s="112">
        <f t="shared" si="98"/>
        <v>66000</v>
      </c>
      <c r="L154" s="112">
        <f>IF(I154&gt;=Datos!$D$14,(Datos!$D$14*Datos!$C$14),IF(I154&lt;=Datos!$D$14,(I154*Datos!$C$14)))</f>
        <v>1894.2</v>
      </c>
      <c r="M154" s="113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4615.755666666666</v>
      </c>
      <c r="N154" s="112">
        <f>IF(I154&gt;=Datos!$D$15,(Datos!$D$15*Datos!$C$15),IF(I154&lt;=Datos!$D$15,(I154*Datos!$C$15)))</f>
        <v>2006.4</v>
      </c>
      <c r="O154" s="112">
        <v>25</v>
      </c>
      <c r="P154" s="112">
        <f t="shared" si="99"/>
        <v>8541.3556666666664</v>
      </c>
      <c r="Q154" s="114">
        <f t="shared" si="100"/>
        <v>57458.64433333333</v>
      </c>
    </row>
    <row r="155" spans="1:17" s="7" customFormat="1" ht="38.25" customHeight="1" x14ac:dyDescent="0.2">
      <c r="A155" s="107">
        <v>73</v>
      </c>
      <c r="B155" s="125" t="s">
        <v>701</v>
      </c>
      <c r="C155" s="125" t="s">
        <v>309</v>
      </c>
      <c r="D155" s="130" t="s">
        <v>702</v>
      </c>
      <c r="E155" s="109" t="s">
        <v>308</v>
      </c>
      <c r="F155" s="109" t="s">
        <v>19</v>
      </c>
      <c r="G155" s="110">
        <v>45717</v>
      </c>
      <c r="H155" s="126">
        <v>45901</v>
      </c>
      <c r="I155" s="112">
        <v>66000</v>
      </c>
      <c r="J155" s="112">
        <v>0</v>
      </c>
      <c r="K155" s="112">
        <f t="shared" si="98"/>
        <v>66000</v>
      </c>
      <c r="L155" s="112">
        <f>IF(I155&gt;=Datos!$D$14,(Datos!$D$14*Datos!$C$14),IF(I155&lt;=Datos!$D$14,(I155*Datos!$C$14)))</f>
        <v>1894.2</v>
      </c>
      <c r="M155" s="113">
        <f>IF((I155-L155-N155)&lt;=Datos!$G$7,"0",IF((I155-L155-N155)&lt;=Datos!$G$8,((I155-L155-N155)-Datos!$F$8)*Datos!$I$6,IF((I155-L155-N155)&lt;=Datos!$G$9,Datos!$I$8+((I155-L155-N155)-Datos!$F$9)*Datos!$J$6,IF((I155-L155-N155)&gt;=Datos!$F$10,(Datos!$I$8+Datos!$J$8)+((I155-L155-N155)-Datos!$F$10)*Datos!$K$6))))</f>
        <v>4615.755666666666</v>
      </c>
      <c r="N155" s="112">
        <f>IF(I155&gt;=Datos!$D$15,(Datos!$D$15*Datos!$C$15),IF(I155&lt;=Datos!$D$15,(I155*Datos!$C$15)))</f>
        <v>2006.4</v>
      </c>
      <c r="O155" s="112">
        <v>25</v>
      </c>
      <c r="P155" s="112">
        <f t="shared" si="99"/>
        <v>8541.3556666666664</v>
      </c>
      <c r="Q155" s="114">
        <f t="shared" si="100"/>
        <v>57458.64433333333</v>
      </c>
    </row>
    <row r="156" spans="1:17" s="86" customFormat="1" ht="36.75" customHeight="1" x14ac:dyDescent="0.2">
      <c r="A156" s="271" t="s">
        <v>490</v>
      </c>
      <c r="B156" s="272"/>
      <c r="C156" s="117">
        <v>4</v>
      </c>
      <c r="D156" s="300"/>
      <c r="E156" s="300"/>
      <c r="F156" s="300"/>
      <c r="G156" s="300"/>
      <c r="H156" s="301"/>
      <c r="I156" s="122">
        <f>SUM(I152:I155)</f>
        <v>264000</v>
      </c>
      <c r="J156" s="122">
        <f t="shared" ref="J156:Q156" si="101">SUM(J152:J155)</f>
        <v>0</v>
      </c>
      <c r="K156" s="122">
        <f t="shared" si="101"/>
        <v>264000</v>
      </c>
      <c r="L156" s="122">
        <f t="shared" si="101"/>
        <v>7576.8</v>
      </c>
      <c r="M156" s="122">
        <f t="shared" si="101"/>
        <v>18463.022666666664</v>
      </c>
      <c r="N156" s="122">
        <f t="shared" si="101"/>
        <v>8025.6</v>
      </c>
      <c r="O156" s="122">
        <f t="shared" si="101"/>
        <v>100</v>
      </c>
      <c r="P156" s="122">
        <f t="shared" si="101"/>
        <v>34165.422666666665</v>
      </c>
      <c r="Q156" s="122">
        <f t="shared" si="101"/>
        <v>229834.57733333332</v>
      </c>
    </row>
    <row r="157" spans="1:17" s="7" customFormat="1" ht="36.75" customHeight="1" x14ac:dyDescent="0.2">
      <c r="A157" s="271" t="s">
        <v>792</v>
      </c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3"/>
    </row>
    <row r="158" spans="1:17" s="7" customFormat="1" ht="38.25" customHeight="1" x14ac:dyDescent="0.2">
      <c r="A158" s="107">
        <v>74</v>
      </c>
      <c r="B158" s="125" t="s">
        <v>791</v>
      </c>
      <c r="C158" s="125" t="s">
        <v>310</v>
      </c>
      <c r="D158" s="130" t="s">
        <v>702</v>
      </c>
      <c r="E158" s="109" t="s">
        <v>308</v>
      </c>
      <c r="F158" s="109" t="s">
        <v>19</v>
      </c>
      <c r="G158" s="110">
        <v>45627</v>
      </c>
      <c r="H158" s="126">
        <v>45809</v>
      </c>
      <c r="I158" s="112">
        <v>35000</v>
      </c>
      <c r="J158" s="112">
        <v>0</v>
      </c>
      <c r="K158" s="112">
        <f>SUM(I158:J158)</f>
        <v>35000</v>
      </c>
      <c r="L158" s="112">
        <f>IF(I158&gt;=Datos!$D$14,(Datos!$D$14*Datos!$C$14),IF(I158&lt;=Datos!$D$14,(I158*Datos!$C$14)))</f>
        <v>1004.5</v>
      </c>
      <c r="M158" s="113" t="str">
        <f>IF((I158-L158-N158)&lt;=Datos!$G$7,"0",IF((I158-L158-N158)&lt;=Datos!$G$8,((I158-L158-N158)-Datos!$F$8)*Datos!$I$6,IF((I158-L158-N158)&lt;=Datos!$G$9,Datos!$I$8+((I158-L158-N158)-Datos!$F$9)*Datos!$J$6,IF((I158-L158-N158)&gt;=Datos!$F$10,(Datos!$I$8+Datos!$J$8)+((I158-L158-N158)-Datos!$F$10)*Datos!$K$6))))</f>
        <v>0</v>
      </c>
      <c r="N158" s="112">
        <f>IF(I158&gt;=Datos!$D$15,(Datos!$D$15*Datos!$C$15),IF(I158&lt;=Datos!$D$15,(I158*Datos!$C$15)))</f>
        <v>1064</v>
      </c>
      <c r="O158" s="112">
        <v>25</v>
      </c>
      <c r="P158" s="112">
        <f>SUM(L158:O158)</f>
        <v>2093.5</v>
      </c>
      <c r="Q158" s="114">
        <f>+K158-P158</f>
        <v>32906.5</v>
      </c>
    </row>
    <row r="159" spans="1:17" s="86" customFormat="1" ht="36.75" customHeight="1" x14ac:dyDescent="0.2">
      <c r="A159" s="271" t="s">
        <v>490</v>
      </c>
      <c r="B159" s="272"/>
      <c r="C159" s="117">
        <v>1</v>
      </c>
      <c r="D159" s="300"/>
      <c r="E159" s="300"/>
      <c r="F159" s="300"/>
      <c r="G159" s="300"/>
      <c r="H159" s="301"/>
      <c r="I159" s="122">
        <f>SUM(I158)</f>
        <v>35000</v>
      </c>
      <c r="J159" s="122">
        <f t="shared" ref="J159:Q159" si="102">SUM(J158)</f>
        <v>0</v>
      </c>
      <c r="K159" s="122">
        <f t="shared" si="102"/>
        <v>35000</v>
      </c>
      <c r="L159" s="122">
        <f t="shared" si="102"/>
        <v>1004.5</v>
      </c>
      <c r="M159" s="122">
        <f t="shared" si="102"/>
        <v>0</v>
      </c>
      <c r="N159" s="122">
        <f t="shared" si="102"/>
        <v>1064</v>
      </c>
      <c r="O159" s="122">
        <f t="shared" si="102"/>
        <v>25</v>
      </c>
      <c r="P159" s="122">
        <f t="shared" si="102"/>
        <v>2093.5</v>
      </c>
      <c r="Q159" s="122">
        <f t="shared" si="102"/>
        <v>32906.5</v>
      </c>
    </row>
    <row r="160" spans="1:17" s="7" customFormat="1" ht="36.75" customHeight="1" x14ac:dyDescent="0.2">
      <c r="A160" s="271" t="s">
        <v>657</v>
      </c>
      <c r="B160" s="272"/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3"/>
    </row>
    <row r="161" spans="1:17" s="7" customFormat="1" ht="38.25" customHeight="1" x14ac:dyDescent="0.2">
      <c r="A161" s="107">
        <v>75</v>
      </c>
      <c r="B161" s="125" t="s">
        <v>745</v>
      </c>
      <c r="C161" s="125" t="s">
        <v>361</v>
      </c>
      <c r="D161" s="130" t="s">
        <v>702</v>
      </c>
      <c r="E161" s="109" t="s">
        <v>308</v>
      </c>
      <c r="F161" s="109" t="s">
        <v>306</v>
      </c>
      <c r="G161" s="110">
        <v>45748</v>
      </c>
      <c r="H161" s="126">
        <v>45931</v>
      </c>
      <c r="I161" s="112">
        <v>66000</v>
      </c>
      <c r="J161" s="112">
        <v>0</v>
      </c>
      <c r="K161" s="112">
        <f>SUM(I161:J161)</f>
        <v>66000</v>
      </c>
      <c r="L161" s="112">
        <f>IF(I161&gt;=Datos!$D$14,(Datos!$D$14*Datos!$C$14),IF(I161&lt;=Datos!$D$14,(I161*Datos!$C$14)))</f>
        <v>1894.2</v>
      </c>
      <c r="M161" s="113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4615.755666666666</v>
      </c>
      <c r="N161" s="112">
        <f>IF(I161&gt;=Datos!$D$15,(Datos!$D$15*Datos!$C$15),IF(I161&lt;=Datos!$D$15,(I161*Datos!$C$15)))</f>
        <v>2006.4</v>
      </c>
      <c r="O161" s="112">
        <v>25</v>
      </c>
      <c r="P161" s="112">
        <f>SUM(L161:O161)</f>
        <v>8541.3556666666664</v>
      </c>
      <c r="Q161" s="114">
        <f>+K161-P161</f>
        <v>57458.64433333333</v>
      </c>
    </row>
    <row r="162" spans="1:17" s="86" customFormat="1" ht="36.75" customHeight="1" x14ac:dyDescent="0.2">
      <c r="A162" s="271" t="s">
        <v>490</v>
      </c>
      <c r="B162" s="272"/>
      <c r="C162" s="117">
        <v>1</v>
      </c>
      <c r="D162" s="300"/>
      <c r="E162" s="300"/>
      <c r="F162" s="300"/>
      <c r="G162" s="300"/>
      <c r="H162" s="301"/>
      <c r="I162" s="122">
        <f>SUM(I161)</f>
        <v>66000</v>
      </c>
      <c r="J162" s="122">
        <f t="shared" ref="J162:Q162" si="103">SUM(J161)</f>
        <v>0</v>
      </c>
      <c r="K162" s="122">
        <f t="shared" si="103"/>
        <v>66000</v>
      </c>
      <c r="L162" s="122">
        <f t="shared" si="103"/>
        <v>1894.2</v>
      </c>
      <c r="M162" s="122">
        <f t="shared" si="103"/>
        <v>4615.755666666666</v>
      </c>
      <c r="N162" s="122">
        <f t="shared" si="103"/>
        <v>2006.4</v>
      </c>
      <c r="O162" s="122">
        <f t="shared" si="103"/>
        <v>25</v>
      </c>
      <c r="P162" s="122">
        <f t="shared" si="103"/>
        <v>8541.3556666666664</v>
      </c>
      <c r="Q162" s="122">
        <f t="shared" si="103"/>
        <v>57458.64433333333</v>
      </c>
    </row>
    <row r="163" spans="1:17" s="7" customFormat="1" ht="36.75" customHeight="1" x14ac:dyDescent="0.2">
      <c r="A163" s="271" t="s">
        <v>975</v>
      </c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3"/>
    </row>
    <row r="164" spans="1:17" s="7" customFormat="1" ht="38.25" customHeight="1" x14ac:dyDescent="0.2">
      <c r="A164" s="107">
        <v>76</v>
      </c>
      <c r="B164" s="125" t="s">
        <v>971</v>
      </c>
      <c r="C164" s="125" t="s">
        <v>309</v>
      </c>
      <c r="D164" s="130" t="s">
        <v>487</v>
      </c>
      <c r="E164" s="109" t="s">
        <v>308</v>
      </c>
      <c r="F164" s="109" t="s">
        <v>19</v>
      </c>
      <c r="G164" s="110">
        <v>45748</v>
      </c>
      <c r="H164" s="126">
        <v>45931</v>
      </c>
      <c r="I164" s="112">
        <v>35000</v>
      </c>
      <c r="J164" s="112">
        <v>0</v>
      </c>
      <c r="K164" s="112">
        <f t="shared" ref="K164:K166" si="104">SUM(I164:J164)</f>
        <v>35000</v>
      </c>
      <c r="L164" s="112">
        <f>IF(I164&gt;=Datos!$D$14,(Datos!$D$14*Datos!$C$14),IF(I164&lt;=Datos!$D$14,(I164*Datos!$C$14)))</f>
        <v>1004.5</v>
      </c>
      <c r="M164" s="113" t="str">
        <f>IF((I164-L164-N164)&lt;=Datos!$G$7,"0",IF((I164-L164-N164)&lt;=Datos!$G$8,((I164-L164-N164)-Datos!$F$8)*Datos!$I$6,IF((I164-L164-N164)&lt;=Datos!$G$9,Datos!$I$8+((I164-L164-N164)-Datos!$F$9)*Datos!$J$6,IF((I164-L164-N164)&gt;=Datos!$F$10,(Datos!$I$8+Datos!$J$8)+((I164-L164-N164)-Datos!$F$10)*Datos!$K$6))))</f>
        <v>0</v>
      </c>
      <c r="N164" s="112">
        <f>IF(I164&gt;=Datos!$D$15,(Datos!$D$15*Datos!$C$15),IF(I164&lt;=Datos!$D$15,(I164*Datos!$C$15)))</f>
        <v>1064</v>
      </c>
      <c r="O164" s="112">
        <v>25</v>
      </c>
      <c r="P164" s="112">
        <f t="shared" ref="P164:P166" si="105">SUM(L164:O164)</f>
        <v>2093.5</v>
      </c>
      <c r="Q164" s="114">
        <f t="shared" ref="Q164:Q166" si="106">+K164-P164</f>
        <v>32906.5</v>
      </c>
    </row>
    <row r="165" spans="1:17" s="7" customFormat="1" ht="38.25" customHeight="1" x14ac:dyDescent="0.2">
      <c r="A165" s="107">
        <v>77</v>
      </c>
      <c r="B165" s="125" t="s">
        <v>972</v>
      </c>
      <c r="C165" s="125" t="s">
        <v>309</v>
      </c>
      <c r="D165" s="130" t="s">
        <v>976</v>
      </c>
      <c r="E165" s="109" t="s">
        <v>308</v>
      </c>
      <c r="F165" s="109" t="s">
        <v>19</v>
      </c>
      <c r="G165" s="110">
        <v>45748</v>
      </c>
      <c r="H165" s="126">
        <v>45931</v>
      </c>
      <c r="I165" s="112">
        <v>60000</v>
      </c>
      <c r="J165" s="112">
        <v>0</v>
      </c>
      <c r="K165" s="112">
        <f t="shared" si="104"/>
        <v>60000</v>
      </c>
      <c r="L165" s="112">
        <f>IF(I165&gt;=Datos!$D$14,(Datos!$D$14*Datos!$C$14),IF(I165&lt;=Datos!$D$14,(I165*Datos!$C$14)))</f>
        <v>1722</v>
      </c>
      <c r="M165" s="113">
        <f>IF((I165-L165-N165)&lt;=Datos!$G$7,"0",IF((I165-L165-N165)&lt;=Datos!$G$8,((I165-L165-N165)-Datos!$F$8)*Datos!$I$6,IF((I165-L165-N165)&lt;=Datos!$G$9,Datos!$I$8+((I165-L165-N165)-Datos!$F$9)*Datos!$J$6,IF((I165-L165-N165)&gt;=Datos!$F$10,(Datos!$I$8+Datos!$J$8)+((I165-L165-N165)-Datos!$F$10)*Datos!$K$6))))</f>
        <v>3486.6756666666661</v>
      </c>
      <c r="N165" s="112">
        <f>IF(I165&gt;=Datos!$D$15,(Datos!$D$15*Datos!$C$15),IF(I165&lt;=Datos!$D$15,(I165*Datos!$C$15)))</f>
        <v>1824</v>
      </c>
      <c r="O165" s="112">
        <v>25</v>
      </c>
      <c r="P165" s="112">
        <f t="shared" si="105"/>
        <v>7057.6756666666661</v>
      </c>
      <c r="Q165" s="114">
        <f t="shared" si="106"/>
        <v>52942.324333333338</v>
      </c>
    </row>
    <row r="166" spans="1:17" s="7" customFormat="1" ht="38.25" customHeight="1" x14ac:dyDescent="0.2">
      <c r="A166" s="107">
        <v>78</v>
      </c>
      <c r="B166" s="125" t="s">
        <v>973</v>
      </c>
      <c r="C166" s="125" t="s">
        <v>309</v>
      </c>
      <c r="D166" s="130" t="s">
        <v>678</v>
      </c>
      <c r="E166" s="109" t="s">
        <v>308</v>
      </c>
      <c r="F166" s="109" t="s">
        <v>306</v>
      </c>
      <c r="G166" s="110">
        <v>45748</v>
      </c>
      <c r="H166" s="126">
        <v>45931</v>
      </c>
      <c r="I166" s="112">
        <v>60000</v>
      </c>
      <c r="J166" s="112">
        <v>0</v>
      </c>
      <c r="K166" s="112">
        <f t="shared" si="104"/>
        <v>60000</v>
      </c>
      <c r="L166" s="112">
        <f>IF(I166&gt;=Datos!$D$14,(Datos!$D$14*Datos!$C$14),IF(I166&lt;=Datos!$D$14,(I166*Datos!$C$14)))</f>
        <v>1722</v>
      </c>
      <c r="M166" s="113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3486.6756666666661</v>
      </c>
      <c r="N166" s="112">
        <f>IF(I166&gt;=Datos!$D$15,(Datos!$D$15*Datos!$C$15),IF(I166&lt;=Datos!$D$15,(I166*Datos!$C$15)))</f>
        <v>1824</v>
      </c>
      <c r="O166" s="112">
        <v>25</v>
      </c>
      <c r="P166" s="112">
        <f t="shared" si="105"/>
        <v>7057.6756666666661</v>
      </c>
      <c r="Q166" s="114">
        <f t="shared" si="106"/>
        <v>52942.324333333338</v>
      </c>
    </row>
    <row r="167" spans="1:17" s="7" customFormat="1" ht="38.25" customHeight="1" x14ac:dyDescent="0.2">
      <c r="A167" s="107">
        <v>79</v>
      </c>
      <c r="B167" s="125" t="s">
        <v>974</v>
      </c>
      <c r="C167" s="125" t="s">
        <v>309</v>
      </c>
      <c r="D167" s="130" t="s">
        <v>313</v>
      </c>
      <c r="E167" s="109" t="s">
        <v>308</v>
      </c>
      <c r="F167" s="109" t="s">
        <v>19</v>
      </c>
      <c r="G167" s="110">
        <v>45717</v>
      </c>
      <c r="H167" s="126">
        <v>45901</v>
      </c>
      <c r="I167" s="112">
        <v>60000</v>
      </c>
      <c r="J167" s="112">
        <v>0</v>
      </c>
      <c r="K167" s="112">
        <f>SUM(I167:J167)</f>
        <v>60000</v>
      </c>
      <c r="L167" s="112">
        <f>IF(I167&gt;=Datos!$D$14,(Datos!$D$14*Datos!$C$14),IF(I167&lt;=Datos!$D$14,(I167*Datos!$C$14)))</f>
        <v>1722</v>
      </c>
      <c r="M167" s="113">
        <f>IF((I167-L167-N167)&lt;=Datos!$G$7,"0",IF((I167-L167-N167)&lt;=Datos!$G$8,((I167-L167-N167)-Datos!$F$8)*Datos!$I$6,IF((I167-L167-N167)&lt;=Datos!$G$9,Datos!$I$8+((I167-L167-N167)-Datos!$F$9)*Datos!$J$6,IF((I167-L167-N167)&gt;=Datos!$F$10,(Datos!$I$8+Datos!$J$8)+((I167-L167-N167)-Datos!$F$10)*Datos!$K$6))))</f>
        <v>3486.6756666666661</v>
      </c>
      <c r="N167" s="112">
        <f>IF(I167&gt;=Datos!$D$15,(Datos!$D$15*Datos!$C$15),IF(I167&lt;=Datos!$D$15,(I167*Datos!$C$15)))</f>
        <v>1824</v>
      </c>
      <c r="O167" s="112">
        <v>25</v>
      </c>
      <c r="P167" s="112">
        <f>SUM(L167:O167)</f>
        <v>7057.6756666666661</v>
      </c>
      <c r="Q167" s="114">
        <f>+K167-P167</f>
        <v>52942.324333333338</v>
      </c>
    </row>
    <row r="168" spans="1:17" s="86" customFormat="1" ht="36.75" customHeight="1" x14ac:dyDescent="0.2">
      <c r="A168" s="271" t="s">
        <v>490</v>
      </c>
      <c r="B168" s="272"/>
      <c r="C168" s="117">
        <v>1</v>
      </c>
      <c r="D168" s="300"/>
      <c r="E168" s="300"/>
      <c r="F168" s="300"/>
      <c r="G168" s="300"/>
      <c r="H168" s="301"/>
      <c r="I168" s="122">
        <f>SUM(I164:I167)</f>
        <v>215000</v>
      </c>
      <c r="J168" s="122">
        <f t="shared" ref="J168:Q168" si="107">SUM(J164:J167)</f>
        <v>0</v>
      </c>
      <c r="K168" s="122">
        <f t="shared" si="107"/>
        <v>215000</v>
      </c>
      <c r="L168" s="122">
        <f t="shared" si="107"/>
        <v>6170.5</v>
      </c>
      <c r="M168" s="122">
        <f t="shared" si="107"/>
        <v>10460.026999999998</v>
      </c>
      <c r="N168" s="122">
        <f t="shared" si="107"/>
        <v>6536</v>
      </c>
      <c r="O168" s="122">
        <f t="shared" si="107"/>
        <v>100</v>
      </c>
      <c r="P168" s="122">
        <f t="shared" si="107"/>
        <v>23266.526999999998</v>
      </c>
      <c r="Q168" s="122">
        <f t="shared" si="107"/>
        <v>191733.473</v>
      </c>
    </row>
    <row r="169" spans="1:17" s="7" customFormat="1" ht="36.75" customHeight="1" x14ac:dyDescent="0.2">
      <c r="A169" s="271" t="s">
        <v>704</v>
      </c>
      <c r="B169" s="272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2"/>
      <c r="N169" s="272"/>
      <c r="O169" s="272"/>
      <c r="P169" s="272"/>
      <c r="Q169" s="273"/>
    </row>
    <row r="170" spans="1:17" s="7" customFormat="1" ht="38.25" customHeight="1" x14ac:dyDescent="0.2">
      <c r="A170" s="107">
        <v>80</v>
      </c>
      <c r="B170" s="125" t="s">
        <v>703</v>
      </c>
      <c r="C170" s="125" t="s">
        <v>311</v>
      </c>
      <c r="D170" s="130" t="s">
        <v>313</v>
      </c>
      <c r="E170" s="109" t="s">
        <v>308</v>
      </c>
      <c r="F170" s="109" t="s">
        <v>19</v>
      </c>
      <c r="G170" s="110">
        <v>45717</v>
      </c>
      <c r="H170" s="126">
        <v>45901</v>
      </c>
      <c r="I170" s="112">
        <v>66000</v>
      </c>
      <c r="J170" s="112">
        <v>0</v>
      </c>
      <c r="K170" s="112">
        <f>SUM(I170:J170)</f>
        <v>66000</v>
      </c>
      <c r="L170" s="112">
        <f>IF(I170&gt;=Datos!$D$14,(Datos!$D$14*Datos!$C$14),IF(I170&lt;=Datos!$D$14,(I170*Datos!$C$14)))</f>
        <v>1894.2</v>
      </c>
      <c r="M170" s="113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4615.755666666666</v>
      </c>
      <c r="N170" s="112">
        <f>IF(I170&gt;=Datos!$D$15,(Datos!$D$15*Datos!$C$15),IF(I170&lt;=Datos!$D$15,(I170*Datos!$C$15)))</f>
        <v>2006.4</v>
      </c>
      <c r="O170" s="112">
        <v>2025</v>
      </c>
      <c r="P170" s="112">
        <f>SUM(L170:O170)</f>
        <v>10541.355666666666</v>
      </c>
      <c r="Q170" s="114">
        <f>+K170-P170</f>
        <v>55458.64433333333</v>
      </c>
    </row>
    <row r="171" spans="1:17" s="86" customFormat="1" ht="36.75" customHeight="1" x14ac:dyDescent="0.2">
      <c r="A171" s="271" t="s">
        <v>490</v>
      </c>
      <c r="B171" s="272"/>
      <c r="C171" s="117">
        <v>1</v>
      </c>
      <c r="D171" s="300"/>
      <c r="E171" s="300"/>
      <c r="F171" s="300"/>
      <c r="G171" s="300"/>
      <c r="H171" s="301"/>
      <c r="I171" s="122">
        <f>SUM(I170)</f>
        <v>66000</v>
      </c>
      <c r="J171" s="122">
        <f t="shared" ref="J171:Q171" si="108">SUM(J170)</f>
        <v>0</v>
      </c>
      <c r="K171" s="122">
        <f t="shared" si="108"/>
        <v>66000</v>
      </c>
      <c r="L171" s="122">
        <f t="shared" si="108"/>
        <v>1894.2</v>
      </c>
      <c r="M171" s="122">
        <f t="shared" si="108"/>
        <v>4615.755666666666</v>
      </c>
      <c r="N171" s="122">
        <f t="shared" si="108"/>
        <v>2006.4</v>
      </c>
      <c r="O171" s="122">
        <f t="shared" si="108"/>
        <v>2025</v>
      </c>
      <c r="P171" s="122">
        <f t="shared" si="108"/>
        <v>10541.355666666666</v>
      </c>
      <c r="Q171" s="122">
        <f t="shared" si="108"/>
        <v>55458.64433333333</v>
      </c>
    </row>
    <row r="172" spans="1:17" s="7" customFormat="1" ht="36.75" customHeight="1" x14ac:dyDescent="0.2">
      <c r="A172" s="271" t="s">
        <v>816</v>
      </c>
      <c r="B172" s="272"/>
      <c r="C172" s="272"/>
      <c r="D172" s="272"/>
      <c r="E172" s="272"/>
      <c r="F172" s="272"/>
      <c r="G172" s="272"/>
      <c r="H172" s="272"/>
      <c r="I172" s="272"/>
      <c r="J172" s="272"/>
      <c r="K172" s="272"/>
      <c r="L172" s="272"/>
      <c r="M172" s="272"/>
      <c r="N172" s="272"/>
      <c r="O172" s="272"/>
      <c r="P172" s="272"/>
      <c r="Q172" s="273"/>
    </row>
    <row r="173" spans="1:17" s="7" customFormat="1" ht="38.25" customHeight="1" x14ac:dyDescent="0.2">
      <c r="A173" s="107">
        <v>81</v>
      </c>
      <c r="B173" s="125" t="s">
        <v>793</v>
      </c>
      <c r="C173" s="125" t="s">
        <v>310</v>
      </c>
      <c r="D173" s="130" t="s">
        <v>487</v>
      </c>
      <c r="E173" s="109" t="s">
        <v>308</v>
      </c>
      <c r="F173" s="109" t="s">
        <v>19</v>
      </c>
      <c r="G173" s="110">
        <v>45627</v>
      </c>
      <c r="H173" s="126">
        <v>45809</v>
      </c>
      <c r="I173" s="112">
        <v>35000</v>
      </c>
      <c r="J173" s="112">
        <v>0</v>
      </c>
      <c r="K173" s="112">
        <f t="shared" ref="K173:K191" si="109">SUM(I173:J173)</f>
        <v>35000</v>
      </c>
      <c r="L173" s="112">
        <f>IF(I173&gt;=Datos!$D$14,(Datos!$D$14*Datos!$C$14),IF(I173&lt;=Datos!$D$14,(I173*Datos!$C$14)))</f>
        <v>1004.5</v>
      </c>
      <c r="M173" s="113" t="str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0</v>
      </c>
      <c r="N173" s="112">
        <f>IF(I173&gt;=Datos!$D$15,(Datos!$D$15*Datos!$C$15),IF(I173&lt;=Datos!$D$15,(I173*Datos!$C$15)))</f>
        <v>1064</v>
      </c>
      <c r="O173" s="112">
        <v>25</v>
      </c>
      <c r="P173" s="112">
        <f t="shared" ref="P173:P191" si="110">SUM(L173:O173)</f>
        <v>2093.5</v>
      </c>
      <c r="Q173" s="114">
        <f t="shared" ref="Q173:Q191" si="111">+K173-P173</f>
        <v>32906.5</v>
      </c>
    </row>
    <row r="174" spans="1:17" s="7" customFormat="1" ht="38.25" customHeight="1" x14ac:dyDescent="0.2">
      <c r="A174" s="107">
        <v>82</v>
      </c>
      <c r="B174" s="125" t="s">
        <v>794</v>
      </c>
      <c r="C174" s="125" t="s">
        <v>310</v>
      </c>
      <c r="D174" s="130" t="s">
        <v>487</v>
      </c>
      <c r="E174" s="109" t="s">
        <v>308</v>
      </c>
      <c r="F174" s="109" t="s">
        <v>19</v>
      </c>
      <c r="G174" s="110">
        <v>45627</v>
      </c>
      <c r="H174" s="126">
        <v>45809</v>
      </c>
      <c r="I174" s="112">
        <v>35000</v>
      </c>
      <c r="J174" s="112">
        <v>0</v>
      </c>
      <c r="K174" s="112">
        <f t="shared" si="109"/>
        <v>35000</v>
      </c>
      <c r="L174" s="112">
        <f>IF(I174&gt;=Datos!$D$14,(Datos!$D$14*Datos!$C$14),IF(I174&lt;=Datos!$D$14,(I174*Datos!$C$14)))</f>
        <v>1004.5</v>
      </c>
      <c r="M174" s="113" t="str">
        <f>IF((I174-L174-N174)&lt;=Datos!$G$7,"0",IF((I174-L174-N174)&lt;=Datos!$G$8,((I174-L174-N174)-Datos!$F$8)*Datos!$I$6,IF((I174-L174-N174)&lt;=Datos!$G$9,Datos!$I$8+((I174-L174-N174)-Datos!$F$9)*Datos!$J$6,IF((I174-L174-N174)&gt;=Datos!$F$10,(Datos!$I$8+Datos!$J$8)+((I174-L174-N174)-Datos!$F$10)*Datos!$K$6))))</f>
        <v>0</v>
      </c>
      <c r="N174" s="112">
        <f>IF(I174&gt;=Datos!$D$15,(Datos!$D$15*Datos!$C$15),IF(I174&lt;=Datos!$D$15,(I174*Datos!$C$15)))</f>
        <v>1064</v>
      </c>
      <c r="O174" s="112">
        <v>25</v>
      </c>
      <c r="P174" s="112">
        <f t="shared" si="110"/>
        <v>2093.5</v>
      </c>
      <c r="Q174" s="114">
        <f t="shared" si="111"/>
        <v>32906.5</v>
      </c>
    </row>
    <row r="175" spans="1:17" s="7" customFormat="1" ht="38.25" customHeight="1" x14ac:dyDescent="0.2">
      <c r="A175" s="107">
        <v>83</v>
      </c>
      <c r="B175" s="125" t="s">
        <v>795</v>
      </c>
      <c r="C175" s="125" t="s">
        <v>310</v>
      </c>
      <c r="D175" s="130" t="s">
        <v>487</v>
      </c>
      <c r="E175" s="109" t="s">
        <v>308</v>
      </c>
      <c r="F175" s="109" t="s">
        <v>19</v>
      </c>
      <c r="G175" s="110">
        <v>45627</v>
      </c>
      <c r="H175" s="126">
        <v>45809</v>
      </c>
      <c r="I175" s="112">
        <v>35000</v>
      </c>
      <c r="J175" s="112">
        <v>0</v>
      </c>
      <c r="K175" s="112">
        <f t="shared" si="109"/>
        <v>35000</v>
      </c>
      <c r="L175" s="112">
        <f>IF(I175&gt;=Datos!$D$14,(Datos!$D$14*Datos!$C$14),IF(I175&lt;=Datos!$D$14,(I175*Datos!$C$14)))</f>
        <v>1004.5</v>
      </c>
      <c r="M175" s="113" t="str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0</v>
      </c>
      <c r="N175" s="112">
        <f>IF(I175&gt;=Datos!$D$15,(Datos!$D$15*Datos!$C$15),IF(I175&lt;=Datos!$D$15,(I175*Datos!$C$15)))</f>
        <v>1064</v>
      </c>
      <c r="O175" s="112">
        <v>25</v>
      </c>
      <c r="P175" s="112">
        <f t="shared" si="110"/>
        <v>2093.5</v>
      </c>
      <c r="Q175" s="114">
        <f t="shared" si="111"/>
        <v>32906.5</v>
      </c>
    </row>
    <row r="176" spans="1:17" s="7" customFormat="1" ht="38.25" customHeight="1" x14ac:dyDescent="0.2">
      <c r="A176" s="107">
        <v>84</v>
      </c>
      <c r="B176" s="125" t="s">
        <v>796</v>
      </c>
      <c r="C176" s="125" t="s">
        <v>310</v>
      </c>
      <c r="D176" s="130" t="s">
        <v>487</v>
      </c>
      <c r="E176" s="109" t="s">
        <v>308</v>
      </c>
      <c r="F176" s="109" t="s">
        <v>19</v>
      </c>
      <c r="G176" s="110">
        <v>45627</v>
      </c>
      <c r="H176" s="126">
        <v>45809</v>
      </c>
      <c r="I176" s="112">
        <v>35000</v>
      </c>
      <c r="J176" s="112">
        <v>0</v>
      </c>
      <c r="K176" s="112">
        <f t="shared" si="109"/>
        <v>35000</v>
      </c>
      <c r="L176" s="112">
        <f>IF(I176&gt;=Datos!$D$14,(Datos!$D$14*Datos!$C$14),IF(I176&lt;=Datos!$D$14,(I176*Datos!$C$14)))</f>
        <v>1004.5</v>
      </c>
      <c r="M176" s="113" t="str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0</v>
      </c>
      <c r="N176" s="112">
        <f>IF(I176&gt;=Datos!$D$15,(Datos!$D$15*Datos!$C$15),IF(I176&lt;=Datos!$D$15,(I176*Datos!$C$15)))</f>
        <v>1064</v>
      </c>
      <c r="O176" s="112">
        <v>25</v>
      </c>
      <c r="P176" s="112">
        <f t="shared" si="110"/>
        <v>2093.5</v>
      </c>
      <c r="Q176" s="114">
        <f t="shared" si="111"/>
        <v>32906.5</v>
      </c>
    </row>
    <row r="177" spans="1:17" s="7" customFormat="1" ht="38.25" customHeight="1" x14ac:dyDescent="0.2">
      <c r="A177" s="107">
        <v>85</v>
      </c>
      <c r="B177" s="125" t="s">
        <v>797</v>
      </c>
      <c r="C177" s="125" t="s">
        <v>310</v>
      </c>
      <c r="D177" s="130" t="s">
        <v>487</v>
      </c>
      <c r="E177" s="109" t="s">
        <v>308</v>
      </c>
      <c r="F177" s="109" t="s">
        <v>19</v>
      </c>
      <c r="G177" s="110">
        <v>45627</v>
      </c>
      <c r="H177" s="126">
        <v>45809</v>
      </c>
      <c r="I177" s="112">
        <v>35000</v>
      </c>
      <c r="J177" s="112">
        <v>0</v>
      </c>
      <c r="K177" s="112">
        <f t="shared" si="109"/>
        <v>35000</v>
      </c>
      <c r="L177" s="112">
        <f>IF(I177&gt;=Datos!$D$14,(Datos!$D$14*Datos!$C$14),IF(I177&lt;=Datos!$D$14,(I177*Datos!$C$14)))</f>
        <v>1004.5</v>
      </c>
      <c r="M177" s="113" t="str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0</v>
      </c>
      <c r="N177" s="112">
        <f>IF(I177&gt;=Datos!$D$15,(Datos!$D$15*Datos!$C$15),IF(I177&lt;=Datos!$D$15,(I177*Datos!$C$15)))</f>
        <v>1064</v>
      </c>
      <c r="O177" s="112">
        <v>25</v>
      </c>
      <c r="P177" s="112">
        <f t="shared" si="110"/>
        <v>2093.5</v>
      </c>
      <c r="Q177" s="114">
        <f t="shared" si="111"/>
        <v>32906.5</v>
      </c>
    </row>
    <row r="178" spans="1:17" s="7" customFormat="1" ht="38.25" customHeight="1" x14ac:dyDescent="0.2">
      <c r="A178" s="107">
        <v>86</v>
      </c>
      <c r="B178" s="125" t="s">
        <v>798</v>
      </c>
      <c r="C178" s="125" t="s">
        <v>310</v>
      </c>
      <c r="D178" s="130" t="s">
        <v>487</v>
      </c>
      <c r="E178" s="109" t="s">
        <v>308</v>
      </c>
      <c r="F178" s="109" t="s">
        <v>19</v>
      </c>
      <c r="G178" s="110">
        <v>45627</v>
      </c>
      <c r="H178" s="126">
        <v>45809</v>
      </c>
      <c r="I178" s="112">
        <v>35000</v>
      </c>
      <c r="J178" s="112">
        <v>0</v>
      </c>
      <c r="K178" s="112">
        <f t="shared" si="109"/>
        <v>35000</v>
      </c>
      <c r="L178" s="112">
        <f>IF(I178&gt;=Datos!$D$14,(Datos!$D$14*Datos!$C$14),IF(I178&lt;=Datos!$D$14,(I178*Datos!$C$14)))</f>
        <v>1004.5</v>
      </c>
      <c r="M178" s="113" t="str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0</v>
      </c>
      <c r="N178" s="112">
        <f>IF(I178&gt;=Datos!$D$15,(Datos!$D$15*Datos!$C$15),IF(I178&lt;=Datos!$D$15,(I178*Datos!$C$15)))</f>
        <v>1064</v>
      </c>
      <c r="O178" s="112">
        <v>25</v>
      </c>
      <c r="P178" s="112">
        <f t="shared" si="110"/>
        <v>2093.5</v>
      </c>
      <c r="Q178" s="114">
        <f t="shared" si="111"/>
        <v>32906.5</v>
      </c>
    </row>
    <row r="179" spans="1:17" s="7" customFormat="1" ht="38.25" customHeight="1" x14ac:dyDescent="0.2">
      <c r="A179" s="107">
        <v>87</v>
      </c>
      <c r="B179" s="125" t="s">
        <v>799</v>
      </c>
      <c r="C179" s="125" t="s">
        <v>310</v>
      </c>
      <c r="D179" s="130" t="s">
        <v>487</v>
      </c>
      <c r="E179" s="109" t="s">
        <v>308</v>
      </c>
      <c r="F179" s="109" t="s">
        <v>19</v>
      </c>
      <c r="G179" s="110">
        <v>45627</v>
      </c>
      <c r="H179" s="126">
        <v>45809</v>
      </c>
      <c r="I179" s="112">
        <v>35000</v>
      </c>
      <c r="J179" s="112">
        <v>0</v>
      </c>
      <c r="K179" s="112">
        <f t="shared" si="109"/>
        <v>35000</v>
      </c>
      <c r="L179" s="112">
        <f>IF(I179&gt;=Datos!$D$14,(Datos!$D$14*Datos!$C$14),IF(I179&lt;=Datos!$D$14,(I179*Datos!$C$14)))</f>
        <v>1004.5</v>
      </c>
      <c r="M179" s="113" t="str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0</v>
      </c>
      <c r="N179" s="112">
        <f>IF(I179&gt;=Datos!$D$15,(Datos!$D$15*Datos!$C$15),IF(I179&lt;=Datos!$D$15,(I179*Datos!$C$15)))</f>
        <v>1064</v>
      </c>
      <c r="O179" s="112">
        <v>25</v>
      </c>
      <c r="P179" s="112">
        <f t="shared" si="110"/>
        <v>2093.5</v>
      </c>
      <c r="Q179" s="114">
        <f t="shared" si="111"/>
        <v>32906.5</v>
      </c>
    </row>
    <row r="180" spans="1:17" s="7" customFormat="1" ht="38.25" customHeight="1" x14ac:dyDescent="0.2">
      <c r="A180" s="107">
        <v>88</v>
      </c>
      <c r="B180" s="125" t="s">
        <v>800</v>
      </c>
      <c r="C180" s="125" t="s">
        <v>310</v>
      </c>
      <c r="D180" s="130" t="s">
        <v>487</v>
      </c>
      <c r="E180" s="109" t="s">
        <v>308</v>
      </c>
      <c r="F180" s="109" t="s">
        <v>19</v>
      </c>
      <c r="G180" s="110">
        <v>45627</v>
      </c>
      <c r="H180" s="126">
        <v>45809</v>
      </c>
      <c r="I180" s="112">
        <v>35000</v>
      </c>
      <c r="J180" s="112">
        <v>0</v>
      </c>
      <c r="K180" s="112">
        <f t="shared" si="109"/>
        <v>35000</v>
      </c>
      <c r="L180" s="112">
        <f>IF(I180&gt;=Datos!$D$14,(Datos!$D$14*Datos!$C$14),IF(I180&lt;=Datos!$D$14,(I180*Datos!$C$14)))</f>
        <v>1004.5</v>
      </c>
      <c r="M180" s="113" t="str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0</v>
      </c>
      <c r="N180" s="112">
        <f>IF(I180&gt;=Datos!$D$15,(Datos!$D$15*Datos!$C$15),IF(I180&lt;=Datos!$D$15,(I180*Datos!$C$15)))</f>
        <v>1064</v>
      </c>
      <c r="O180" s="112">
        <v>25</v>
      </c>
      <c r="P180" s="112">
        <f t="shared" si="110"/>
        <v>2093.5</v>
      </c>
      <c r="Q180" s="114">
        <f t="shared" si="111"/>
        <v>32906.5</v>
      </c>
    </row>
    <row r="181" spans="1:17" s="7" customFormat="1" ht="38.25" customHeight="1" x14ac:dyDescent="0.2">
      <c r="A181" s="107">
        <v>89</v>
      </c>
      <c r="B181" s="125" t="s">
        <v>801</v>
      </c>
      <c r="C181" s="125" t="s">
        <v>310</v>
      </c>
      <c r="D181" s="130" t="s">
        <v>487</v>
      </c>
      <c r="E181" s="109" t="s">
        <v>308</v>
      </c>
      <c r="F181" s="109" t="s">
        <v>19</v>
      </c>
      <c r="G181" s="110">
        <v>45627</v>
      </c>
      <c r="H181" s="126">
        <v>45809</v>
      </c>
      <c r="I181" s="112">
        <v>35000</v>
      </c>
      <c r="J181" s="112">
        <v>0</v>
      </c>
      <c r="K181" s="112">
        <f t="shared" si="109"/>
        <v>35000</v>
      </c>
      <c r="L181" s="112">
        <f>IF(I181&gt;=Datos!$D$14,(Datos!$D$14*Datos!$C$14),IF(I181&lt;=Datos!$D$14,(I181*Datos!$C$14)))</f>
        <v>1004.5</v>
      </c>
      <c r="M181" s="113" t="str">
        <f>IF((I181-L181-N181)&lt;=Datos!$G$7,"0",IF((I181-L181-N181)&lt;=Datos!$G$8,((I181-L181-N181)-Datos!$F$8)*Datos!$I$6,IF((I181-L181-N181)&lt;=Datos!$G$9,Datos!$I$8+((I181-L181-N181)-Datos!$F$9)*Datos!$J$6,IF((I181-L181-N181)&gt;=Datos!$F$10,(Datos!$I$8+Datos!$J$8)+((I181-L181-N181)-Datos!$F$10)*Datos!$K$6))))</f>
        <v>0</v>
      </c>
      <c r="N181" s="112">
        <f>IF(I181&gt;=Datos!$D$15,(Datos!$D$15*Datos!$C$15),IF(I181&lt;=Datos!$D$15,(I181*Datos!$C$15)))</f>
        <v>1064</v>
      </c>
      <c r="O181" s="112">
        <v>25</v>
      </c>
      <c r="P181" s="112">
        <f t="shared" si="110"/>
        <v>2093.5</v>
      </c>
      <c r="Q181" s="114">
        <f t="shared" si="111"/>
        <v>32906.5</v>
      </c>
    </row>
    <row r="182" spans="1:17" s="7" customFormat="1" ht="38.25" customHeight="1" x14ac:dyDescent="0.2">
      <c r="A182" s="107">
        <v>90</v>
      </c>
      <c r="B182" s="125" t="s">
        <v>802</v>
      </c>
      <c r="C182" s="125" t="s">
        <v>310</v>
      </c>
      <c r="D182" s="130" t="s">
        <v>487</v>
      </c>
      <c r="E182" s="109" t="s">
        <v>308</v>
      </c>
      <c r="F182" s="109" t="s">
        <v>19</v>
      </c>
      <c r="G182" s="110">
        <v>45627</v>
      </c>
      <c r="H182" s="126">
        <v>45809</v>
      </c>
      <c r="I182" s="112">
        <v>35000</v>
      </c>
      <c r="J182" s="112">
        <v>0</v>
      </c>
      <c r="K182" s="112">
        <f t="shared" si="109"/>
        <v>35000</v>
      </c>
      <c r="L182" s="112">
        <f>IF(I182&gt;=Datos!$D$14,(Datos!$D$14*Datos!$C$14),IF(I182&lt;=Datos!$D$14,(I182*Datos!$C$14)))</f>
        <v>1004.5</v>
      </c>
      <c r="M182" s="113" t="str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0</v>
      </c>
      <c r="N182" s="112">
        <f>IF(I182&gt;=Datos!$D$15,(Datos!$D$15*Datos!$C$15),IF(I182&lt;=Datos!$D$15,(I182*Datos!$C$15)))</f>
        <v>1064</v>
      </c>
      <c r="O182" s="112">
        <v>25</v>
      </c>
      <c r="P182" s="112">
        <f t="shared" si="110"/>
        <v>2093.5</v>
      </c>
      <c r="Q182" s="114">
        <f t="shared" si="111"/>
        <v>32906.5</v>
      </c>
    </row>
    <row r="183" spans="1:17" s="7" customFormat="1" ht="38.25" customHeight="1" x14ac:dyDescent="0.2">
      <c r="A183" s="107">
        <v>91</v>
      </c>
      <c r="B183" s="125" t="s">
        <v>803</v>
      </c>
      <c r="C183" s="125" t="s">
        <v>310</v>
      </c>
      <c r="D183" s="130" t="s">
        <v>487</v>
      </c>
      <c r="E183" s="109" t="s">
        <v>308</v>
      </c>
      <c r="F183" s="109" t="s">
        <v>19</v>
      </c>
      <c r="G183" s="110">
        <v>45627</v>
      </c>
      <c r="H183" s="126">
        <v>45809</v>
      </c>
      <c r="I183" s="112">
        <v>35000</v>
      </c>
      <c r="J183" s="112">
        <v>0</v>
      </c>
      <c r="K183" s="112">
        <f t="shared" si="109"/>
        <v>35000</v>
      </c>
      <c r="L183" s="112">
        <f>IF(I183&gt;=Datos!$D$14,(Datos!$D$14*Datos!$C$14),IF(I183&lt;=Datos!$D$14,(I183*Datos!$C$14)))</f>
        <v>1004.5</v>
      </c>
      <c r="M183" s="113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2">
        <f>IF(I183&gt;=Datos!$D$15,(Datos!$D$15*Datos!$C$15),IF(I183&lt;=Datos!$D$15,(I183*Datos!$C$15)))</f>
        <v>1064</v>
      </c>
      <c r="O183" s="112">
        <v>25</v>
      </c>
      <c r="P183" s="112">
        <f t="shared" si="110"/>
        <v>2093.5</v>
      </c>
      <c r="Q183" s="114">
        <f t="shared" si="111"/>
        <v>32906.5</v>
      </c>
    </row>
    <row r="184" spans="1:17" s="7" customFormat="1" ht="38.25" customHeight="1" x14ac:dyDescent="0.2">
      <c r="A184" s="107">
        <v>92</v>
      </c>
      <c r="B184" s="125" t="s">
        <v>804</v>
      </c>
      <c r="C184" s="125" t="s">
        <v>310</v>
      </c>
      <c r="D184" s="130" t="s">
        <v>487</v>
      </c>
      <c r="E184" s="109" t="s">
        <v>308</v>
      </c>
      <c r="F184" s="109" t="s">
        <v>19</v>
      </c>
      <c r="G184" s="110">
        <v>45627</v>
      </c>
      <c r="H184" s="126">
        <v>45809</v>
      </c>
      <c r="I184" s="112">
        <v>35000</v>
      </c>
      <c r="J184" s="112">
        <v>0</v>
      </c>
      <c r="K184" s="112">
        <f t="shared" si="109"/>
        <v>35000</v>
      </c>
      <c r="L184" s="112">
        <f>IF(I184&gt;=Datos!$D$14,(Datos!$D$14*Datos!$C$14),IF(I184&lt;=Datos!$D$14,(I184*Datos!$C$14)))</f>
        <v>1004.5</v>
      </c>
      <c r="M184" s="113" t="str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0</v>
      </c>
      <c r="N184" s="112">
        <f>IF(I184&gt;=Datos!$D$15,(Datos!$D$15*Datos!$C$15),IF(I184&lt;=Datos!$D$15,(I184*Datos!$C$15)))</f>
        <v>1064</v>
      </c>
      <c r="O184" s="112">
        <v>25</v>
      </c>
      <c r="P184" s="112">
        <f t="shared" si="110"/>
        <v>2093.5</v>
      </c>
      <c r="Q184" s="114">
        <f t="shared" si="111"/>
        <v>32906.5</v>
      </c>
    </row>
    <row r="185" spans="1:17" s="7" customFormat="1" ht="38.25" customHeight="1" x14ac:dyDescent="0.2">
      <c r="A185" s="107">
        <v>93</v>
      </c>
      <c r="B185" s="125" t="s">
        <v>805</v>
      </c>
      <c r="C185" s="125" t="s">
        <v>310</v>
      </c>
      <c r="D185" s="130" t="s">
        <v>487</v>
      </c>
      <c r="E185" s="109" t="s">
        <v>308</v>
      </c>
      <c r="F185" s="109" t="s">
        <v>19</v>
      </c>
      <c r="G185" s="110">
        <v>45627</v>
      </c>
      <c r="H185" s="126">
        <v>45809</v>
      </c>
      <c r="I185" s="112">
        <v>35000</v>
      </c>
      <c r="J185" s="112">
        <v>0</v>
      </c>
      <c r="K185" s="112">
        <f t="shared" si="109"/>
        <v>35000</v>
      </c>
      <c r="L185" s="112">
        <f>IF(I185&gt;=Datos!$D$14,(Datos!$D$14*Datos!$C$14),IF(I185&lt;=Datos!$D$14,(I185*Datos!$C$14)))</f>
        <v>1004.5</v>
      </c>
      <c r="M185" s="113" t="str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0</v>
      </c>
      <c r="N185" s="112">
        <f>IF(I185&gt;=Datos!$D$15,(Datos!$D$15*Datos!$C$15),IF(I185&lt;=Datos!$D$15,(I185*Datos!$C$15)))</f>
        <v>1064</v>
      </c>
      <c r="O185" s="112">
        <v>25</v>
      </c>
      <c r="P185" s="112">
        <f t="shared" si="110"/>
        <v>2093.5</v>
      </c>
      <c r="Q185" s="114">
        <f t="shared" si="111"/>
        <v>32906.5</v>
      </c>
    </row>
    <row r="186" spans="1:17" s="7" customFormat="1" ht="38.25" customHeight="1" x14ac:dyDescent="0.2">
      <c r="A186" s="107">
        <v>94</v>
      </c>
      <c r="B186" s="125" t="s">
        <v>806</v>
      </c>
      <c r="C186" s="125" t="s">
        <v>310</v>
      </c>
      <c r="D186" s="130" t="s">
        <v>678</v>
      </c>
      <c r="E186" s="109" t="s">
        <v>308</v>
      </c>
      <c r="F186" s="109" t="s">
        <v>19</v>
      </c>
      <c r="G186" s="110">
        <v>45627</v>
      </c>
      <c r="H186" s="126">
        <v>45809</v>
      </c>
      <c r="I186" s="112">
        <v>66000</v>
      </c>
      <c r="J186" s="112">
        <v>0</v>
      </c>
      <c r="K186" s="112">
        <f t="shared" si="109"/>
        <v>66000</v>
      </c>
      <c r="L186" s="112">
        <f>IF(I186&gt;=Datos!$D$14,(Datos!$D$14*Datos!$C$14),IF(I186&lt;=Datos!$D$14,(I186*Datos!$C$14)))</f>
        <v>1894.2</v>
      </c>
      <c r="M186" s="113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4615.755666666666</v>
      </c>
      <c r="N186" s="112">
        <f>IF(I186&gt;=Datos!$D$15,(Datos!$D$15*Datos!$C$15),IF(I186&lt;=Datos!$D$15,(I186*Datos!$C$15)))</f>
        <v>2006.4</v>
      </c>
      <c r="O186" s="112">
        <v>25</v>
      </c>
      <c r="P186" s="112">
        <f t="shared" si="110"/>
        <v>8541.3556666666664</v>
      </c>
      <c r="Q186" s="114">
        <f t="shared" si="111"/>
        <v>57458.64433333333</v>
      </c>
    </row>
    <row r="187" spans="1:17" s="7" customFormat="1" ht="38.25" customHeight="1" x14ac:dyDescent="0.2">
      <c r="A187" s="107">
        <v>95</v>
      </c>
      <c r="B187" s="125" t="s">
        <v>807</v>
      </c>
      <c r="C187" s="125" t="s">
        <v>310</v>
      </c>
      <c r="D187" s="130" t="s">
        <v>487</v>
      </c>
      <c r="E187" s="109" t="s">
        <v>308</v>
      </c>
      <c r="F187" s="109" t="s">
        <v>19</v>
      </c>
      <c r="G187" s="110">
        <v>45627</v>
      </c>
      <c r="H187" s="126">
        <v>45809</v>
      </c>
      <c r="I187" s="112">
        <v>35000</v>
      </c>
      <c r="J187" s="112">
        <v>0</v>
      </c>
      <c r="K187" s="112">
        <f t="shared" si="109"/>
        <v>35000</v>
      </c>
      <c r="L187" s="112">
        <f>IF(I187&gt;=Datos!$D$14,(Datos!$D$14*Datos!$C$14),IF(I187&lt;=Datos!$D$14,(I187*Datos!$C$14)))</f>
        <v>1004.5</v>
      </c>
      <c r="M187" s="113" t="str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0</v>
      </c>
      <c r="N187" s="112">
        <f>IF(I187&gt;=Datos!$D$15,(Datos!$D$15*Datos!$C$15),IF(I187&lt;=Datos!$D$15,(I187*Datos!$C$15)))</f>
        <v>1064</v>
      </c>
      <c r="O187" s="112">
        <v>25</v>
      </c>
      <c r="P187" s="112">
        <f t="shared" si="110"/>
        <v>2093.5</v>
      </c>
      <c r="Q187" s="114">
        <f t="shared" si="111"/>
        <v>32906.5</v>
      </c>
    </row>
    <row r="188" spans="1:17" s="7" customFormat="1" ht="38.25" customHeight="1" x14ac:dyDescent="0.2">
      <c r="A188" s="107">
        <v>96</v>
      </c>
      <c r="B188" s="125" t="s">
        <v>808</v>
      </c>
      <c r="C188" s="125" t="s">
        <v>310</v>
      </c>
      <c r="D188" s="130" t="s">
        <v>487</v>
      </c>
      <c r="E188" s="109" t="s">
        <v>308</v>
      </c>
      <c r="F188" s="109" t="s">
        <v>19</v>
      </c>
      <c r="G188" s="110">
        <v>45627</v>
      </c>
      <c r="H188" s="126">
        <v>45809</v>
      </c>
      <c r="I188" s="112">
        <v>35000</v>
      </c>
      <c r="J188" s="112">
        <v>0</v>
      </c>
      <c r="K188" s="112">
        <f t="shared" si="109"/>
        <v>35000</v>
      </c>
      <c r="L188" s="112">
        <f>IF(I188&gt;=Datos!$D$14,(Datos!$D$14*Datos!$C$14),IF(I188&lt;=Datos!$D$14,(I188*Datos!$C$14)))</f>
        <v>1004.5</v>
      </c>
      <c r="M188" s="113" t="str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0</v>
      </c>
      <c r="N188" s="112">
        <f>IF(I188&gt;=Datos!$D$15,(Datos!$D$15*Datos!$C$15),IF(I188&lt;=Datos!$D$15,(I188*Datos!$C$15)))</f>
        <v>1064</v>
      </c>
      <c r="O188" s="112">
        <v>25</v>
      </c>
      <c r="P188" s="112">
        <f t="shared" si="110"/>
        <v>2093.5</v>
      </c>
      <c r="Q188" s="114">
        <f t="shared" si="111"/>
        <v>32906.5</v>
      </c>
    </row>
    <row r="189" spans="1:17" s="7" customFormat="1" ht="38.25" customHeight="1" x14ac:dyDescent="0.2">
      <c r="A189" s="107">
        <v>97</v>
      </c>
      <c r="B189" s="125" t="s">
        <v>809</v>
      </c>
      <c r="C189" s="125" t="s">
        <v>310</v>
      </c>
      <c r="D189" s="130" t="s">
        <v>678</v>
      </c>
      <c r="E189" s="109" t="s">
        <v>308</v>
      </c>
      <c r="F189" s="109" t="s">
        <v>19</v>
      </c>
      <c r="G189" s="110">
        <v>45627</v>
      </c>
      <c r="H189" s="126">
        <v>45809</v>
      </c>
      <c r="I189" s="112">
        <v>66000</v>
      </c>
      <c r="J189" s="112">
        <v>0</v>
      </c>
      <c r="K189" s="112">
        <f t="shared" si="109"/>
        <v>66000</v>
      </c>
      <c r="L189" s="112">
        <f>IF(I189&gt;=Datos!$D$14,(Datos!$D$14*Datos!$C$14),IF(I189&lt;=Datos!$D$14,(I189*Datos!$C$14)))</f>
        <v>1894.2</v>
      </c>
      <c r="M189" s="113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4615.755666666666</v>
      </c>
      <c r="N189" s="112">
        <f>IF(I189&gt;=Datos!$D$15,(Datos!$D$15*Datos!$C$15),IF(I189&lt;=Datos!$D$15,(I189*Datos!$C$15)))</f>
        <v>2006.4</v>
      </c>
      <c r="O189" s="112">
        <v>25</v>
      </c>
      <c r="P189" s="112">
        <f t="shared" si="110"/>
        <v>8541.3556666666664</v>
      </c>
      <c r="Q189" s="114">
        <f t="shared" si="111"/>
        <v>57458.64433333333</v>
      </c>
    </row>
    <row r="190" spans="1:17" s="7" customFormat="1" ht="38.25" customHeight="1" x14ac:dyDescent="0.2">
      <c r="A190" s="107">
        <v>98</v>
      </c>
      <c r="B190" s="125" t="s">
        <v>810</v>
      </c>
      <c r="C190" s="125" t="s">
        <v>310</v>
      </c>
      <c r="D190" s="130" t="s">
        <v>678</v>
      </c>
      <c r="E190" s="109" t="s">
        <v>308</v>
      </c>
      <c r="F190" s="109" t="s">
        <v>19</v>
      </c>
      <c r="G190" s="110">
        <v>45627</v>
      </c>
      <c r="H190" s="126">
        <v>45809</v>
      </c>
      <c r="I190" s="112">
        <v>66000</v>
      </c>
      <c r="J190" s="112">
        <v>0</v>
      </c>
      <c r="K190" s="112">
        <f t="shared" si="109"/>
        <v>66000</v>
      </c>
      <c r="L190" s="112">
        <f>IF(I190&gt;=Datos!$D$14,(Datos!$D$14*Datos!$C$14),IF(I190&lt;=Datos!$D$14,(I190*Datos!$C$14)))</f>
        <v>1894.2</v>
      </c>
      <c r="M190" s="113">
        <f>IF((I190-L190-N190)&lt;=Datos!$G$7,"0",IF((I190-L190-N190)&lt;=Datos!$G$8,((I190-L190-N190)-Datos!$F$8)*Datos!$I$6,IF((I190-L190-N190)&lt;=Datos!$G$9,Datos!$I$8+((I190-L190-N190)-Datos!$F$9)*Datos!$J$6,IF((I190-L190-N190)&gt;=Datos!$F$10,(Datos!$I$8+Datos!$J$8)+((I190-L190-N190)-Datos!$F$10)*Datos!$K$6))))</f>
        <v>4615.755666666666</v>
      </c>
      <c r="N190" s="112">
        <f>IF(I190&gt;=Datos!$D$15,(Datos!$D$15*Datos!$C$15),IF(I190&lt;=Datos!$D$15,(I190*Datos!$C$15)))</f>
        <v>2006.4</v>
      </c>
      <c r="O190" s="112">
        <v>25</v>
      </c>
      <c r="P190" s="112">
        <f t="shared" si="110"/>
        <v>8541.3556666666664</v>
      </c>
      <c r="Q190" s="114">
        <f t="shared" si="111"/>
        <v>57458.64433333333</v>
      </c>
    </row>
    <row r="191" spans="1:17" s="7" customFormat="1" ht="38.25" customHeight="1" x14ac:dyDescent="0.2">
      <c r="A191" s="107">
        <v>99</v>
      </c>
      <c r="B191" s="125" t="s">
        <v>811</v>
      </c>
      <c r="C191" s="125" t="s">
        <v>310</v>
      </c>
      <c r="D191" s="130" t="s">
        <v>487</v>
      </c>
      <c r="E191" s="109" t="s">
        <v>308</v>
      </c>
      <c r="F191" s="109" t="s">
        <v>19</v>
      </c>
      <c r="G191" s="110">
        <v>45627</v>
      </c>
      <c r="H191" s="126">
        <v>45809</v>
      </c>
      <c r="I191" s="112">
        <v>35000</v>
      </c>
      <c r="J191" s="112">
        <v>0</v>
      </c>
      <c r="K191" s="112">
        <f t="shared" si="109"/>
        <v>35000</v>
      </c>
      <c r="L191" s="112">
        <f>IF(I191&gt;=Datos!$D$14,(Datos!$D$14*Datos!$C$14),IF(I191&lt;=Datos!$D$14,(I191*Datos!$C$14)))</f>
        <v>1004.5</v>
      </c>
      <c r="M191" s="113" t="str">
        <f>IF((I191-L191-N191)&lt;=Datos!$G$7,"0",IF((I191-L191-N191)&lt;=Datos!$G$8,((I191-L191-N191)-Datos!$F$8)*Datos!$I$6,IF((I191-L191-N191)&lt;=Datos!$G$9,Datos!$I$8+((I191-L191-N191)-Datos!$F$9)*Datos!$J$6,IF((I191-L191-N191)&gt;=Datos!$F$10,(Datos!$I$8+Datos!$J$8)+((I191-L191-N191)-Datos!$F$10)*Datos!$K$6))))</f>
        <v>0</v>
      </c>
      <c r="N191" s="112">
        <f>IF(I191&gt;=Datos!$D$15,(Datos!$D$15*Datos!$C$15),IF(I191&lt;=Datos!$D$15,(I191*Datos!$C$15)))</f>
        <v>1064</v>
      </c>
      <c r="O191" s="112">
        <v>25</v>
      </c>
      <c r="P191" s="112">
        <f t="shared" si="110"/>
        <v>2093.5</v>
      </c>
      <c r="Q191" s="114">
        <f t="shared" si="111"/>
        <v>32906.5</v>
      </c>
    </row>
    <row r="192" spans="1:17" s="7" customFormat="1" ht="38.25" customHeight="1" x14ac:dyDescent="0.2">
      <c r="A192" s="107">
        <v>100</v>
      </c>
      <c r="B192" s="125" t="s">
        <v>823</v>
      </c>
      <c r="C192" s="125" t="s">
        <v>310</v>
      </c>
      <c r="D192" s="130" t="s">
        <v>664</v>
      </c>
      <c r="E192" s="109" t="s">
        <v>308</v>
      </c>
      <c r="F192" s="109" t="s">
        <v>19</v>
      </c>
      <c r="G192" s="110">
        <v>45689</v>
      </c>
      <c r="H192" s="126">
        <v>45870</v>
      </c>
      <c r="I192" s="112">
        <v>60000</v>
      </c>
      <c r="J192" s="112">
        <v>0</v>
      </c>
      <c r="K192" s="112">
        <f t="shared" ref="K192:K193" si="112">SUM(I192:J192)</f>
        <v>60000</v>
      </c>
      <c r="L192" s="112">
        <f>IF(I192&gt;=Datos!$D$14,(Datos!$D$14*Datos!$C$14),IF(I192&lt;=Datos!$D$14,(I192*Datos!$C$14)))</f>
        <v>1722</v>
      </c>
      <c r="M192" s="113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3486.6756666666661</v>
      </c>
      <c r="N192" s="112">
        <f>IF(I192&gt;=Datos!$D$15,(Datos!$D$15*Datos!$C$15),IF(I192&lt;=Datos!$D$15,(I192*Datos!$C$15)))</f>
        <v>1824</v>
      </c>
      <c r="O192" s="112">
        <v>25</v>
      </c>
      <c r="P192" s="112">
        <f t="shared" ref="P192:P193" si="113">SUM(L192:O192)</f>
        <v>7057.6756666666661</v>
      </c>
      <c r="Q192" s="114">
        <f t="shared" ref="Q192:Q193" si="114">+K192-P192</f>
        <v>52942.324333333338</v>
      </c>
    </row>
    <row r="193" spans="1:17" s="7" customFormat="1" ht="38.25" customHeight="1" x14ac:dyDescent="0.2">
      <c r="A193" s="107">
        <v>101</v>
      </c>
      <c r="B193" s="125" t="s">
        <v>870</v>
      </c>
      <c r="C193" s="125" t="s">
        <v>310</v>
      </c>
      <c r="D193" s="130" t="s">
        <v>664</v>
      </c>
      <c r="E193" s="109" t="s">
        <v>308</v>
      </c>
      <c r="F193" s="109" t="s">
        <v>19</v>
      </c>
      <c r="G193" s="110">
        <v>45689</v>
      </c>
      <c r="H193" s="126">
        <v>45870</v>
      </c>
      <c r="I193" s="112">
        <v>60000</v>
      </c>
      <c r="J193" s="112">
        <v>0</v>
      </c>
      <c r="K193" s="112">
        <f t="shared" si="112"/>
        <v>60000</v>
      </c>
      <c r="L193" s="112">
        <f>IF(I193&gt;=Datos!$D$14,(Datos!$D$14*Datos!$C$14),IF(I193&lt;=Datos!$D$14,(I193*Datos!$C$14)))</f>
        <v>1722</v>
      </c>
      <c r="M193" s="113">
        <f>IF((I193-L193-N193)&lt;=Datos!$G$7,"0",IF((I193-L193-N193)&lt;=Datos!$G$8,((I193-L193-N193)-Datos!$F$8)*Datos!$I$6,IF((I193-L193-N193)&lt;=Datos!$G$9,Datos!$I$8+((I193-L193-N193)-Datos!$F$9)*Datos!$J$6,IF((I193-L193-N193)&gt;=Datos!$F$10,(Datos!$I$8+Datos!$J$8)+((I193-L193-N193)-Datos!$F$10)*Datos!$K$6))))</f>
        <v>3486.6756666666661</v>
      </c>
      <c r="N193" s="112">
        <f>IF(I193&gt;=Datos!$D$15,(Datos!$D$15*Datos!$C$15),IF(I193&lt;=Datos!$D$15,(I193*Datos!$C$15)))</f>
        <v>1824</v>
      </c>
      <c r="O193" s="112">
        <v>25</v>
      </c>
      <c r="P193" s="112">
        <f t="shared" si="113"/>
        <v>7057.6756666666661</v>
      </c>
      <c r="Q193" s="114">
        <f t="shared" si="114"/>
        <v>52942.324333333338</v>
      </c>
    </row>
    <row r="194" spans="1:17" s="7" customFormat="1" ht="38.25" customHeight="1" x14ac:dyDescent="0.2">
      <c r="A194" s="107">
        <v>102</v>
      </c>
      <c r="B194" s="125" t="s">
        <v>822</v>
      </c>
      <c r="C194" s="125" t="s">
        <v>310</v>
      </c>
      <c r="D194" s="130" t="s">
        <v>664</v>
      </c>
      <c r="E194" s="109" t="s">
        <v>308</v>
      </c>
      <c r="F194" s="109" t="s">
        <v>19</v>
      </c>
      <c r="G194" s="110">
        <v>45717</v>
      </c>
      <c r="H194" s="126">
        <v>45901</v>
      </c>
      <c r="I194" s="112">
        <v>60000</v>
      </c>
      <c r="J194" s="112">
        <v>0</v>
      </c>
      <c r="K194" s="112">
        <f t="shared" ref="K194:K195" si="115">SUM(I194:J194)</f>
        <v>60000</v>
      </c>
      <c r="L194" s="112">
        <f>IF(I194&gt;=Datos!$D$14,(Datos!$D$14*Datos!$C$14),IF(I194&lt;=Datos!$D$14,(I194*Datos!$C$14)))</f>
        <v>1722</v>
      </c>
      <c r="M194" s="113">
        <v>3143.58</v>
      </c>
      <c r="N194" s="112">
        <f>IF(I194&gt;=Datos!$D$15,(Datos!$D$15*Datos!$C$15),IF(I194&lt;=Datos!$D$15,(I194*Datos!$C$15)))</f>
        <v>1824</v>
      </c>
      <c r="O194" s="112">
        <v>1740.46</v>
      </c>
      <c r="P194" s="112">
        <f t="shared" ref="P194:P195" si="116">SUM(L194:O194)</f>
        <v>8430.0400000000009</v>
      </c>
      <c r="Q194" s="114">
        <f t="shared" ref="Q194:Q195" si="117">+K194-P194</f>
        <v>51569.96</v>
      </c>
    </row>
    <row r="195" spans="1:17" s="7" customFormat="1" ht="38.25" customHeight="1" x14ac:dyDescent="0.2">
      <c r="A195" s="107">
        <v>103</v>
      </c>
      <c r="B195" s="125" t="s">
        <v>908</v>
      </c>
      <c r="C195" s="125" t="s">
        <v>310</v>
      </c>
      <c r="D195" s="130" t="s">
        <v>664</v>
      </c>
      <c r="E195" s="109" t="s">
        <v>308</v>
      </c>
      <c r="F195" s="109" t="s">
        <v>19</v>
      </c>
      <c r="G195" s="110">
        <v>45717</v>
      </c>
      <c r="H195" s="126">
        <v>45901</v>
      </c>
      <c r="I195" s="112">
        <v>60000</v>
      </c>
      <c r="J195" s="112">
        <v>0</v>
      </c>
      <c r="K195" s="112">
        <f t="shared" si="115"/>
        <v>60000</v>
      </c>
      <c r="L195" s="112">
        <f>IF(I195&gt;=Datos!$D$14,(Datos!$D$14*Datos!$C$14),IF(I195&lt;=Datos!$D$14,(I195*Datos!$C$14)))</f>
        <v>1722</v>
      </c>
      <c r="M195" s="113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3486.6756666666661</v>
      </c>
      <c r="N195" s="112">
        <f>IF(I195&gt;=Datos!$D$15,(Datos!$D$15*Datos!$C$15),IF(I195&lt;=Datos!$D$15,(I195*Datos!$C$15)))</f>
        <v>1824</v>
      </c>
      <c r="O195" s="112">
        <v>25</v>
      </c>
      <c r="P195" s="112">
        <f t="shared" si="116"/>
        <v>7057.6756666666661</v>
      </c>
      <c r="Q195" s="114">
        <f t="shared" si="117"/>
        <v>52942.324333333338</v>
      </c>
    </row>
    <row r="196" spans="1:17" s="7" customFormat="1" ht="38.25" customHeight="1" x14ac:dyDescent="0.2">
      <c r="A196" s="107">
        <v>104</v>
      </c>
      <c r="B196" s="125" t="s">
        <v>977</v>
      </c>
      <c r="C196" s="125" t="s">
        <v>310</v>
      </c>
      <c r="D196" s="130" t="s">
        <v>664</v>
      </c>
      <c r="E196" s="109" t="s">
        <v>308</v>
      </c>
      <c r="F196" s="109" t="s">
        <v>19</v>
      </c>
      <c r="G196" s="110">
        <v>45748</v>
      </c>
      <c r="H196" s="126">
        <v>45931</v>
      </c>
      <c r="I196" s="112">
        <v>60000</v>
      </c>
      <c r="J196" s="112">
        <v>0</v>
      </c>
      <c r="K196" s="112">
        <f t="shared" ref="K196:K216" si="118">SUM(I196:J196)</f>
        <v>60000</v>
      </c>
      <c r="L196" s="112">
        <f>IF(I196&gt;=Datos!$D$14,(Datos!$D$14*Datos!$C$14),IF(I196&lt;=Datos!$D$14,(I196*Datos!$C$14)))</f>
        <v>1722</v>
      </c>
      <c r="M196" s="113">
        <f>IF((I196-L196-N196)&lt;=Datos!$G$7,"0",IF((I196-L196-N196)&lt;=Datos!$G$8,((I196-L196-N196)-Datos!$F$8)*Datos!$I$6,IF((I196-L196-N196)&lt;=Datos!$G$9,Datos!$I$8+((I196-L196-N196)-Datos!$F$9)*Datos!$J$6,IF((I196-L196-N196)&gt;=Datos!$F$10,(Datos!$I$8+Datos!$J$8)+((I196-L196-N196)-Datos!$F$10)*Datos!$K$6))))</f>
        <v>3486.6756666666661</v>
      </c>
      <c r="N196" s="112">
        <f>IF(I196&gt;=Datos!$D$15,(Datos!$D$15*Datos!$C$15),IF(I196&lt;=Datos!$D$15,(I196*Datos!$C$15)))</f>
        <v>1824</v>
      </c>
      <c r="O196" s="112">
        <v>25</v>
      </c>
      <c r="P196" s="112">
        <f t="shared" ref="P196:P216" si="119">SUM(L196:O196)</f>
        <v>7057.6756666666661</v>
      </c>
      <c r="Q196" s="114">
        <f t="shared" ref="Q196:Q216" si="120">+K196-P196</f>
        <v>52942.324333333338</v>
      </c>
    </row>
    <row r="197" spans="1:17" s="7" customFormat="1" ht="38.25" customHeight="1" x14ac:dyDescent="0.2">
      <c r="A197" s="107">
        <v>105</v>
      </c>
      <c r="B197" s="125" t="s">
        <v>978</v>
      </c>
      <c r="C197" s="125" t="s">
        <v>310</v>
      </c>
      <c r="D197" s="130" t="s">
        <v>678</v>
      </c>
      <c r="E197" s="109" t="s">
        <v>308</v>
      </c>
      <c r="F197" s="109" t="s">
        <v>19</v>
      </c>
      <c r="G197" s="110">
        <v>45748</v>
      </c>
      <c r="H197" s="126">
        <v>45931</v>
      </c>
      <c r="I197" s="112">
        <v>60000</v>
      </c>
      <c r="J197" s="112">
        <v>0</v>
      </c>
      <c r="K197" s="112">
        <f t="shared" si="118"/>
        <v>60000</v>
      </c>
      <c r="L197" s="112">
        <f>IF(I197&gt;=Datos!$D$14,(Datos!$D$14*Datos!$C$14),IF(I197&lt;=Datos!$D$14,(I197*Datos!$C$14)))</f>
        <v>1722</v>
      </c>
      <c r="M197" s="113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3486.6756666666661</v>
      </c>
      <c r="N197" s="112">
        <f>IF(I197&gt;=Datos!$D$15,(Datos!$D$15*Datos!$C$15),IF(I197&lt;=Datos!$D$15,(I197*Datos!$C$15)))</f>
        <v>1824</v>
      </c>
      <c r="O197" s="112">
        <v>25</v>
      </c>
      <c r="P197" s="112">
        <f t="shared" si="119"/>
        <v>7057.6756666666661</v>
      </c>
      <c r="Q197" s="114">
        <f t="shared" si="120"/>
        <v>52942.324333333338</v>
      </c>
    </row>
    <row r="198" spans="1:17" s="7" customFormat="1" ht="38.25" customHeight="1" x14ac:dyDescent="0.2">
      <c r="A198" s="107">
        <v>106</v>
      </c>
      <c r="B198" s="125" t="s">
        <v>979</v>
      </c>
      <c r="C198" s="125" t="s">
        <v>310</v>
      </c>
      <c r="D198" s="130" t="s">
        <v>678</v>
      </c>
      <c r="E198" s="109" t="s">
        <v>308</v>
      </c>
      <c r="F198" s="109" t="s">
        <v>19</v>
      </c>
      <c r="G198" s="110">
        <v>45748</v>
      </c>
      <c r="H198" s="126">
        <v>45931</v>
      </c>
      <c r="I198" s="112">
        <v>60000</v>
      </c>
      <c r="J198" s="112">
        <v>0</v>
      </c>
      <c r="K198" s="112">
        <f t="shared" si="118"/>
        <v>60000</v>
      </c>
      <c r="L198" s="112">
        <f>IF(I198&gt;=Datos!$D$14,(Datos!$D$14*Datos!$C$14),IF(I198&lt;=Datos!$D$14,(I198*Datos!$C$14)))</f>
        <v>1722</v>
      </c>
      <c r="M198" s="113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3486.6756666666661</v>
      </c>
      <c r="N198" s="112">
        <f>IF(I198&gt;=Datos!$D$15,(Datos!$D$15*Datos!$C$15),IF(I198&lt;=Datos!$D$15,(I198*Datos!$C$15)))</f>
        <v>1824</v>
      </c>
      <c r="O198" s="112">
        <v>25</v>
      </c>
      <c r="P198" s="112">
        <f t="shared" si="119"/>
        <v>7057.6756666666661</v>
      </c>
      <c r="Q198" s="114">
        <f t="shared" si="120"/>
        <v>52942.324333333338</v>
      </c>
    </row>
    <row r="199" spans="1:17" s="7" customFormat="1" ht="38.25" customHeight="1" x14ac:dyDescent="0.2">
      <c r="A199" s="107">
        <v>107</v>
      </c>
      <c r="B199" s="125" t="s">
        <v>980</v>
      </c>
      <c r="C199" s="125" t="s">
        <v>310</v>
      </c>
      <c r="D199" s="130" t="s">
        <v>678</v>
      </c>
      <c r="E199" s="109" t="s">
        <v>308</v>
      </c>
      <c r="F199" s="109" t="s">
        <v>19</v>
      </c>
      <c r="G199" s="110">
        <v>45748</v>
      </c>
      <c r="H199" s="126">
        <v>45931</v>
      </c>
      <c r="I199" s="112">
        <v>60000</v>
      </c>
      <c r="J199" s="112">
        <v>0</v>
      </c>
      <c r="K199" s="112">
        <f t="shared" si="118"/>
        <v>60000</v>
      </c>
      <c r="L199" s="112">
        <f>IF(I199&gt;=Datos!$D$14,(Datos!$D$14*Datos!$C$14),IF(I199&lt;=Datos!$D$14,(I199*Datos!$C$14)))</f>
        <v>1722</v>
      </c>
      <c r="M199" s="113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3486.6756666666661</v>
      </c>
      <c r="N199" s="112">
        <f>IF(I199&gt;=Datos!$D$15,(Datos!$D$15*Datos!$C$15),IF(I199&lt;=Datos!$D$15,(I199*Datos!$C$15)))</f>
        <v>1824</v>
      </c>
      <c r="O199" s="112">
        <v>25</v>
      </c>
      <c r="P199" s="112">
        <f t="shared" si="119"/>
        <v>7057.6756666666661</v>
      </c>
      <c r="Q199" s="114">
        <f t="shared" si="120"/>
        <v>52942.324333333338</v>
      </c>
    </row>
    <row r="200" spans="1:17" s="7" customFormat="1" ht="38.25" customHeight="1" x14ac:dyDescent="0.2">
      <c r="A200" s="107">
        <v>108</v>
      </c>
      <c r="B200" s="125" t="s">
        <v>981</v>
      </c>
      <c r="C200" s="125" t="s">
        <v>310</v>
      </c>
      <c r="D200" s="130" t="s">
        <v>487</v>
      </c>
      <c r="E200" s="109" t="s">
        <v>308</v>
      </c>
      <c r="F200" s="109" t="s">
        <v>19</v>
      </c>
      <c r="G200" s="110">
        <v>45748</v>
      </c>
      <c r="H200" s="126">
        <v>45931</v>
      </c>
      <c r="I200" s="112">
        <v>35000</v>
      </c>
      <c r="J200" s="112">
        <v>0</v>
      </c>
      <c r="K200" s="112">
        <f t="shared" si="118"/>
        <v>35000</v>
      </c>
      <c r="L200" s="112">
        <f>IF(I200&gt;=Datos!$D$14,(Datos!$D$14*Datos!$C$14),IF(I200&lt;=Datos!$D$14,(I200*Datos!$C$14)))</f>
        <v>1004.5</v>
      </c>
      <c r="M200" s="113" t="str">
        <f>IF((I200-L200-N200)&lt;=Datos!$G$7,"0",IF((I200-L200-N200)&lt;=Datos!$G$8,((I200-L200-N200)-Datos!$F$8)*Datos!$I$6,IF((I200-L200-N200)&lt;=Datos!$G$9,Datos!$I$8+((I200-L200-N200)-Datos!$F$9)*Datos!$J$6,IF((I200-L200-N200)&gt;=Datos!$F$10,(Datos!$I$8+Datos!$J$8)+((I200-L200-N200)-Datos!$F$10)*Datos!$K$6))))</f>
        <v>0</v>
      </c>
      <c r="N200" s="112">
        <f>IF(I200&gt;=Datos!$D$15,(Datos!$D$15*Datos!$C$15),IF(I200&lt;=Datos!$D$15,(I200*Datos!$C$15)))</f>
        <v>1064</v>
      </c>
      <c r="O200" s="112">
        <v>25</v>
      </c>
      <c r="P200" s="112">
        <f t="shared" si="119"/>
        <v>2093.5</v>
      </c>
      <c r="Q200" s="114">
        <f t="shared" si="120"/>
        <v>32906.5</v>
      </c>
    </row>
    <row r="201" spans="1:17" s="7" customFormat="1" ht="38.25" customHeight="1" x14ac:dyDescent="0.2">
      <c r="A201" s="107">
        <v>109</v>
      </c>
      <c r="B201" s="125" t="s">
        <v>982</v>
      </c>
      <c r="C201" s="125" t="s">
        <v>310</v>
      </c>
      <c r="D201" s="130" t="s">
        <v>976</v>
      </c>
      <c r="E201" s="109" t="s">
        <v>308</v>
      </c>
      <c r="F201" s="109" t="s">
        <v>19</v>
      </c>
      <c r="G201" s="110">
        <v>45748</v>
      </c>
      <c r="H201" s="126">
        <v>45931</v>
      </c>
      <c r="I201" s="112">
        <v>60000</v>
      </c>
      <c r="J201" s="112">
        <v>0</v>
      </c>
      <c r="K201" s="112">
        <f t="shared" si="118"/>
        <v>60000</v>
      </c>
      <c r="L201" s="112">
        <f>IF(I201&gt;=Datos!$D$14,(Datos!$D$14*Datos!$C$14),IF(I201&lt;=Datos!$D$14,(I201*Datos!$C$14)))</f>
        <v>1722</v>
      </c>
      <c r="M201" s="113">
        <f>IF((I201-L201-N201)&lt;=Datos!$G$7,"0",IF((I201-L201-N201)&lt;=Datos!$G$8,((I201-L201-N201)-Datos!$F$8)*Datos!$I$6,IF((I201-L201-N201)&lt;=Datos!$G$9,Datos!$I$8+((I201-L201-N201)-Datos!$F$9)*Datos!$J$6,IF((I201-L201-N201)&gt;=Datos!$F$10,(Datos!$I$8+Datos!$J$8)+((I201-L201-N201)-Datos!$F$10)*Datos!$K$6))))</f>
        <v>3486.6756666666661</v>
      </c>
      <c r="N201" s="112">
        <f>IF(I201&gt;=Datos!$D$15,(Datos!$D$15*Datos!$C$15),IF(I201&lt;=Datos!$D$15,(I201*Datos!$C$15)))</f>
        <v>1824</v>
      </c>
      <c r="O201" s="112">
        <v>25</v>
      </c>
      <c r="P201" s="112">
        <f t="shared" si="119"/>
        <v>7057.6756666666661</v>
      </c>
      <c r="Q201" s="114">
        <f t="shared" si="120"/>
        <v>52942.324333333338</v>
      </c>
    </row>
    <row r="202" spans="1:17" s="7" customFormat="1" ht="38.25" customHeight="1" x14ac:dyDescent="0.2">
      <c r="A202" s="107">
        <v>110</v>
      </c>
      <c r="B202" s="125" t="s">
        <v>983</v>
      </c>
      <c r="C202" s="125" t="s">
        <v>310</v>
      </c>
      <c r="D202" s="130" t="s">
        <v>976</v>
      </c>
      <c r="E202" s="109" t="s">
        <v>308</v>
      </c>
      <c r="F202" s="109" t="s">
        <v>19</v>
      </c>
      <c r="G202" s="110">
        <v>45748</v>
      </c>
      <c r="H202" s="126">
        <v>45931</v>
      </c>
      <c r="I202" s="112">
        <v>60000</v>
      </c>
      <c r="J202" s="112">
        <v>0</v>
      </c>
      <c r="K202" s="112">
        <f t="shared" si="118"/>
        <v>60000</v>
      </c>
      <c r="L202" s="112">
        <f>IF(I202&gt;=Datos!$D$14,(Datos!$D$14*Datos!$C$14),IF(I202&lt;=Datos!$D$14,(I202*Datos!$C$14)))</f>
        <v>1722</v>
      </c>
      <c r="M202" s="113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3486.6756666666661</v>
      </c>
      <c r="N202" s="112">
        <f>IF(I202&gt;=Datos!$D$15,(Datos!$D$15*Datos!$C$15),IF(I202&lt;=Datos!$D$15,(I202*Datos!$C$15)))</f>
        <v>1824</v>
      </c>
      <c r="O202" s="112">
        <v>25</v>
      </c>
      <c r="P202" s="112">
        <f t="shared" si="119"/>
        <v>7057.6756666666661</v>
      </c>
      <c r="Q202" s="114">
        <f t="shared" si="120"/>
        <v>52942.324333333338</v>
      </c>
    </row>
    <row r="203" spans="1:17" s="7" customFormat="1" ht="38.25" customHeight="1" x14ac:dyDescent="0.2">
      <c r="A203" s="107">
        <v>111</v>
      </c>
      <c r="B203" s="125" t="s">
        <v>984</v>
      </c>
      <c r="C203" s="125" t="s">
        <v>310</v>
      </c>
      <c r="D203" s="130" t="s">
        <v>976</v>
      </c>
      <c r="E203" s="109" t="s">
        <v>308</v>
      </c>
      <c r="F203" s="109" t="s">
        <v>306</v>
      </c>
      <c r="G203" s="110">
        <v>45748</v>
      </c>
      <c r="H203" s="126">
        <v>45931</v>
      </c>
      <c r="I203" s="112">
        <v>60000</v>
      </c>
      <c r="J203" s="112">
        <v>0</v>
      </c>
      <c r="K203" s="112">
        <f t="shared" si="118"/>
        <v>60000</v>
      </c>
      <c r="L203" s="112">
        <f>IF(I203&gt;=Datos!$D$14,(Datos!$D$14*Datos!$C$14),IF(I203&lt;=Datos!$D$14,(I203*Datos!$C$14)))</f>
        <v>1722</v>
      </c>
      <c r="M203" s="113">
        <f>IF((I203-L203-N203)&lt;=Datos!$G$7,"0",IF((I203-L203-N203)&lt;=Datos!$G$8,((I203-L203-N203)-Datos!$F$8)*Datos!$I$6,IF((I203-L203-N203)&lt;=Datos!$G$9,Datos!$I$8+((I203-L203-N203)-Datos!$F$9)*Datos!$J$6,IF((I203-L203-N203)&gt;=Datos!$F$10,(Datos!$I$8+Datos!$J$8)+((I203-L203-N203)-Datos!$F$10)*Datos!$K$6))))</f>
        <v>3486.6756666666661</v>
      </c>
      <c r="N203" s="112">
        <f>IF(I203&gt;=Datos!$D$15,(Datos!$D$15*Datos!$C$15),IF(I203&lt;=Datos!$D$15,(I203*Datos!$C$15)))</f>
        <v>1824</v>
      </c>
      <c r="O203" s="112">
        <v>25</v>
      </c>
      <c r="P203" s="112">
        <f t="shared" si="119"/>
        <v>7057.6756666666661</v>
      </c>
      <c r="Q203" s="114">
        <f t="shared" si="120"/>
        <v>52942.324333333338</v>
      </c>
    </row>
    <row r="204" spans="1:17" s="7" customFormat="1" ht="38.25" customHeight="1" x14ac:dyDescent="0.2">
      <c r="A204" s="107">
        <v>112</v>
      </c>
      <c r="B204" s="125" t="s">
        <v>985</v>
      </c>
      <c r="C204" s="125" t="s">
        <v>310</v>
      </c>
      <c r="D204" s="130" t="s">
        <v>976</v>
      </c>
      <c r="E204" s="109" t="s">
        <v>308</v>
      </c>
      <c r="F204" s="109" t="s">
        <v>19</v>
      </c>
      <c r="G204" s="110">
        <v>45748</v>
      </c>
      <c r="H204" s="126">
        <v>45931</v>
      </c>
      <c r="I204" s="112">
        <v>60000</v>
      </c>
      <c r="J204" s="112">
        <v>0</v>
      </c>
      <c r="K204" s="112">
        <f t="shared" si="118"/>
        <v>60000</v>
      </c>
      <c r="L204" s="112">
        <f>IF(I204&gt;=Datos!$D$14,(Datos!$D$14*Datos!$C$14),IF(I204&lt;=Datos!$D$14,(I204*Datos!$C$14)))</f>
        <v>1722</v>
      </c>
      <c r="M204" s="113">
        <f>IF((I204-L204-N204)&lt;=Datos!$G$7,"0",IF((I204-L204-N204)&lt;=Datos!$G$8,((I204-L204-N204)-Datos!$F$8)*Datos!$I$6,IF((I204-L204-N204)&lt;=Datos!$G$9,Datos!$I$8+((I204-L204-N204)-Datos!$F$9)*Datos!$J$6,IF((I204-L204-N204)&gt;=Datos!$F$10,(Datos!$I$8+Datos!$J$8)+((I204-L204-N204)-Datos!$F$10)*Datos!$K$6))))</f>
        <v>3486.6756666666661</v>
      </c>
      <c r="N204" s="112">
        <f>IF(I204&gt;=Datos!$D$15,(Datos!$D$15*Datos!$C$15),IF(I204&lt;=Datos!$D$15,(I204*Datos!$C$15)))</f>
        <v>1824</v>
      </c>
      <c r="O204" s="112">
        <v>25</v>
      </c>
      <c r="P204" s="112">
        <f t="shared" si="119"/>
        <v>7057.6756666666661</v>
      </c>
      <c r="Q204" s="114">
        <f t="shared" si="120"/>
        <v>52942.324333333338</v>
      </c>
    </row>
    <row r="205" spans="1:17" s="7" customFormat="1" ht="38.25" customHeight="1" x14ac:dyDescent="0.2">
      <c r="A205" s="107">
        <v>113</v>
      </c>
      <c r="B205" s="125" t="s">
        <v>986</v>
      </c>
      <c r="C205" s="125" t="s">
        <v>310</v>
      </c>
      <c r="D205" s="130" t="s">
        <v>487</v>
      </c>
      <c r="E205" s="109" t="s">
        <v>308</v>
      </c>
      <c r="F205" s="109" t="s">
        <v>19</v>
      </c>
      <c r="G205" s="110">
        <v>45748</v>
      </c>
      <c r="H205" s="126">
        <v>45931</v>
      </c>
      <c r="I205" s="112">
        <v>35000</v>
      </c>
      <c r="J205" s="112">
        <v>0</v>
      </c>
      <c r="K205" s="112">
        <f t="shared" si="118"/>
        <v>35000</v>
      </c>
      <c r="L205" s="112">
        <f>IF(I205&gt;=Datos!$D$14,(Datos!$D$14*Datos!$C$14),IF(I205&lt;=Datos!$D$14,(I205*Datos!$C$14)))</f>
        <v>1004.5</v>
      </c>
      <c r="M205" s="113" t="str">
        <f>IF((I205-L205-N205)&lt;=Datos!$G$7,"0",IF((I205-L205-N205)&lt;=Datos!$G$8,((I205-L205-N205)-Datos!$F$8)*Datos!$I$6,IF((I205-L205-N205)&lt;=Datos!$G$9,Datos!$I$8+((I205-L205-N205)-Datos!$F$9)*Datos!$J$6,IF((I205-L205-N205)&gt;=Datos!$F$10,(Datos!$I$8+Datos!$J$8)+((I205-L205-N205)-Datos!$F$10)*Datos!$K$6))))</f>
        <v>0</v>
      </c>
      <c r="N205" s="112">
        <f>IF(I205&gt;=Datos!$D$15,(Datos!$D$15*Datos!$C$15),IF(I205&lt;=Datos!$D$15,(I205*Datos!$C$15)))</f>
        <v>1064</v>
      </c>
      <c r="O205" s="112">
        <v>25</v>
      </c>
      <c r="P205" s="112">
        <f t="shared" si="119"/>
        <v>2093.5</v>
      </c>
      <c r="Q205" s="114">
        <f t="shared" si="120"/>
        <v>32906.5</v>
      </c>
    </row>
    <row r="206" spans="1:17" s="7" customFormat="1" ht="38.25" customHeight="1" x14ac:dyDescent="0.2">
      <c r="A206" s="107">
        <v>114</v>
      </c>
      <c r="B206" s="125" t="s">
        <v>987</v>
      </c>
      <c r="C206" s="125" t="s">
        <v>310</v>
      </c>
      <c r="D206" s="130" t="s">
        <v>487</v>
      </c>
      <c r="E206" s="109" t="s">
        <v>308</v>
      </c>
      <c r="F206" s="109" t="s">
        <v>19</v>
      </c>
      <c r="G206" s="110">
        <v>45748</v>
      </c>
      <c r="H206" s="126">
        <v>45931</v>
      </c>
      <c r="I206" s="112">
        <v>35000</v>
      </c>
      <c r="J206" s="112">
        <v>0</v>
      </c>
      <c r="K206" s="112">
        <f t="shared" si="118"/>
        <v>35000</v>
      </c>
      <c r="L206" s="112">
        <f>IF(I206&gt;=Datos!$D$14,(Datos!$D$14*Datos!$C$14),IF(I206&lt;=Datos!$D$14,(I206*Datos!$C$14)))</f>
        <v>1004.5</v>
      </c>
      <c r="M206" s="113" t="str">
        <f>IF((I206-L206-N206)&lt;=Datos!$G$7,"0",IF((I206-L206-N206)&lt;=Datos!$G$8,((I206-L206-N206)-Datos!$F$8)*Datos!$I$6,IF((I206-L206-N206)&lt;=Datos!$G$9,Datos!$I$8+((I206-L206-N206)-Datos!$F$9)*Datos!$J$6,IF((I206-L206-N206)&gt;=Datos!$F$10,(Datos!$I$8+Datos!$J$8)+((I206-L206-N206)-Datos!$F$10)*Datos!$K$6))))</f>
        <v>0</v>
      </c>
      <c r="N206" s="112">
        <f>IF(I206&gt;=Datos!$D$15,(Datos!$D$15*Datos!$C$15),IF(I206&lt;=Datos!$D$15,(I206*Datos!$C$15)))</f>
        <v>1064</v>
      </c>
      <c r="O206" s="112">
        <v>25</v>
      </c>
      <c r="P206" s="112">
        <f t="shared" si="119"/>
        <v>2093.5</v>
      </c>
      <c r="Q206" s="114">
        <f t="shared" si="120"/>
        <v>32906.5</v>
      </c>
    </row>
    <row r="207" spans="1:17" s="7" customFormat="1" ht="38.25" customHeight="1" x14ac:dyDescent="0.2">
      <c r="A207" s="107">
        <v>115</v>
      </c>
      <c r="B207" s="125" t="s">
        <v>988</v>
      </c>
      <c r="C207" s="125" t="s">
        <v>310</v>
      </c>
      <c r="D207" s="130" t="s">
        <v>487</v>
      </c>
      <c r="E207" s="109" t="s">
        <v>308</v>
      </c>
      <c r="F207" s="109" t="s">
        <v>19</v>
      </c>
      <c r="G207" s="110">
        <v>45748</v>
      </c>
      <c r="H207" s="126">
        <v>45931</v>
      </c>
      <c r="I207" s="112">
        <v>35000</v>
      </c>
      <c r="J207" s="112">
        <v>0</v>
      </c>
      <c r="K207" s="112">
        <f t="shared" si="118"/>
        <v>35000</v>
      </c>
      <c r="L207" s="112">
        <f>IF(I207&gt;=Datos!$D$14,(Datos!$D$14*Datos!$C$14),IF(I207&lt;=Datos!$D$14,(I207*Datos!$C$14)))</f>
        <v>1004.5</v>
      </c>
      <c r="M207" s="113" t="str">
        <f>IF((I207-L207-N207)&lt;=Datos!$G$7,"0",IF((I207-L207-N207)&lt;=Datos!$G$8,((I207-L207-N207)-Datos!$F$8)*Datos!$I$6,IF((I207-L207-N207)&lt;=Datos!$G$9,Datos!$I$8+((I207-L207-N207)-Datos!$F$9)*Datos!$J$6,IF((I207-L207-N207)&gt;=Datos!$F$10,(Datos!$I$8+Datos!$J$8)+((I207-L207-N207)-Datos!$F$10)*Datos!$K$6))))</f>
        <v>0</v>
      </c>
      <c r="N207" s="112">
        <f>IF(I207&gt;=Datos!$D$15,(Datos!$D$15*Datos!$C$15),IF(I207&lt;=Datos!$D$15,(I207*Datos!$C$15)))</f>
        <v>1064</v>
      </c>
      <c r="O207" s="112">
        <v>25</v>
      </c>
      <c r="P207" s="112">
        <f t="shared" si="119"/>
        <v>2093.5</v>
      </c>
      <c r="Q207" s="114">
        <f t="shared" si="120"/>
        <v>32906.5</v>
      </c>
    </row>
    <row r="208" spans="1:17" s="7" customFormat="1" ht="38.25" customHeight="1" x14ac:dyDescent="0.2">
      <c r="A208" s="107">
        <v>116</v>
      </c>
      <c r="B208" s="125" t="s">
        <v>989</v>
      </c>
      <c r="C208" s="125" t="s">
        <v>310</v>
      </c>
      <c r="D208" s="130" t="s">
        <v>487</v>
      </c>
      <c r="E208" s="109" t="s">
        <v>308</v>
      </c>
      <c r="F208" s="109" t="s">
        <v>19</v>
      </c>
      <c r="G208" s="110">
        <v>45748</v>
      </c>
      <c r="H208" s="126">
        <v>45931</v>
      </c>
      <c r="I208" s="112">
        <v>35000</v>
      </c>
      <c r="J208" s="112">
        <v>0</v>
      </c>
      <c r="K208" s="112">
        <f t="shared" si="118"/>
        <v>35000</v>
      </c>
      <c r="L208" s="112">
        <f>IF(I208&gt;=Datos!$D$14,(Datos!$D$14*Datos!$C$14),IF(I208&lt;=Datos!$D$14,(I208*Datos!$C$14)))</f>
        <v>1004.5</v>
      </c>
      <c r="M208" s="113" t="str">
        <f>IF((I208-L208-N208)&lt;=Datos!$G$7,"0",IF((I208-L208-N208)&lt;=Datos!$G$8,((I208-L208-N208)-Datos!$F$8)*Datos!$I$6,IF((I208-L208-N208)&lt;=Datos!$G$9,Datos!$I$8+((I208-L208-N208)-Datos!$F$9)*Datos!$J$6,IF((I208-L208-N208)&gt;=Datos!$F$10,(Datos!$I$8+Datos!$J$8)+((I208-L208-N208)-Datos!$F$10)*Datos!$K$6))))</f>
        <v>0</v>
      </c>
      <c r="N208" s="112">
        <f>IF(I208&gt;=Datos!$D$15,(Datos!$D$15*Datos!$C$15),IF(I208&lt;=Datos!$D$15,(I208*Datos!$C$15)))</f>
        <v>1064</v>
      </c>
      <c r="O208" s="112">
        <v>25</v>
      </c>
      <c r="P208" s="112">
        <f t="shared" si="119"/>
        <v>2093.5</v>
      </c>
      <c r="Q208" s="114">
        <f t="shared" si="120"/>
        <v>32906.5</v>
      </c>
    </row>
    <row r="209" spans="1:17" s="7" customFormat="1" ht="38.25" customHeight="1" x14ac:dyDescent="0.2">
      <c r="A209" s="107">
        <v>117</v>
      </c>
      <c r="B209" s="125" t="s">
        <v>990</v>
      </c>
      <c r="C209" s="125" t="s">
        <v>310</v>
      </c>
      <c r="D209" s="130" t="s">
        <v>487</v>
      </c>
      <c r="E209" s="109" t="s">
        <v>308</v>
      </c>
      <c r="F209" s="109" t="s">
        <v>306</v>
      </c>
      <c r="G209" s="110">
        <v>45748</v>
      </c>
      <c r="H209" s="126">
        <v>45931</v>
      </c>
      <c r="I209" s="112">
        <v>35000</v>
      </c>
      <c r="J209" s="112">
        <v>0</v>
      </c>
      <c r="K209" s="112">
        <f t="shared" si="118"/>
        <v>35000</v>
      </c>
      <c r="L209" s="112">
        <f>IF(I209&gt;=Datos!$D$14,(Datos!$D$14*Datos!$C$14),IF(I209&lt;=Datos!$D$14,(I209*Datos!$C$14)))</f>
        <v>1004.5</v>
      </c>
      <c r="M209" s="113" t="str">
        <f>IF((I209-L209-N209)&lt;=Datos!$G$7,"0",IF((I209-L209-N209)&lt;=Datos!$G$8,((I209-L209-N209)-Datos!$F$8)*Datos!$I$6,IF((I209-L209-N209)&lt;=Datos!$G$9,Datos!$I$8+((I209-L209-N209)-Datos!$F$9)*Datos!$J$6,IF((I209-L209-N209)&gt;=Datos!$F$10,(Datos!$I$8+Datos!$J$8)+((I209-L209-N209)-Datos!$F$10)*Datos!$K$6))))</f>
        <v>0</v>
      </c>
      <c r="N209" s="112">
        <f>IF(I209&gt;=Datos!$D$15,(Datos!$D$15*Datos!$C$15),IF(I209&lt;=Datos!$D$15,(I209*Datos!$C$15)))</f>
        <v>1064</v>
      </c>
      <c r="O209" s="112">
        <v>25</v>
      </c>
      <c r="P209" s="112">
        <f t="shared" si="119"/>
        <v>2093.5</v>
      </c>
      <c r="Q209" s="114">
        <f t="shared" si="120"/>
        <v>32906.5</v>
      </c>
    </row>
    <row r="210" spans="1:17" s="7" customFormat="1" ht="38.25" customHeight="1" x14ac:dyDescent="0.2">
      <c r="A210" s="107">
        <v>118</v>
      </c>
      <c r="B210" s="125" t="s">
        <v>991</v>
      </c>
      <c r="C210" s="125" t="s">
        <v>310</v>
      </c>
      <c r="D210" s="130" t="s">
        <v>313</v>
      </c>
      <c r="E210" s="109" t="s">
        <v>308</v>
      </c>
      <c r="F210" s="109" t="s">
        <v>19</v>
      </c>
      <c r="G210" s="110">
        <v>45748</v>
      </c>
      <c r="H210" s="126">
        <v>45931</v>
      </c>
      <c r="I210" s="112">
        <v>60000</v>
      </c>
      <c r="J210" s="112">
        <v>0</v>
      </c>
      <c r="K210" s="112">
        <f t="shared" si="118"/>
        <v>60000</v>
      </c>
      <c r="L210" s="112">
        <f>IF(I210&gt;=Datos!$D$14,(Datos!$D$14*Datos!$C$14),IF(I210&lt;=Datos!$D$14,(I210*Datos!$C$14)))</f>
        <v>1722</v>
      </c>
      <c r="M210" s="113">
        <f>IF((I210-L210-N210)&lt;=Datos!$G$7,"0",IF((I210-L210-N210)&lt;=Datos!$G$8,((I210-L210-N210)-Datos!$F$8)*Datos!$I$6,IF((I210-L210-N210)&lt;=Datos!$G$9,Datos!$I$8+((I210-L210-N210)-Datos!$F$9)*Datos!$J$6,IF((I210-L210-N210)&gt;=Datos!$F$10,(Datos!$I$8+Datos!$J$8)+((I210-L210-N210)-Datos!$F$10)*Datos!$K$6))))</f>
        <v>3486.6756666666661</v>
      </c>
      <c r="N210" s="112">
        <f>IF(I210&gt;=Datos!$D$15,(Datos!$D$15*Datos!$C$15),IF(I210&lt;=Datos!$D$15,(I210*Datos!$C$15)))</f>
        <v>1824</v>
      </c>
      <c r="O210" s="112">
        <v>25</v>
      </c>
      <c r="P210" s="112">
        <f t="shared" si="119"/>
        <v>7057.6756666666661</v>
      </c>
      <c r="Q210" s="114">
        <f t="shared" si="120"/>
        <v>52942.324333333338</v>
      </c>
    </row>
    <row r="211" spans="1:17" s="7" customFormat="1" ht="38.25" customHeight="1" x14ac:dyDescent="0.2">
      <c r="A211" s="107">
        <v>119</v>
      </c>
      <c r="B211" s="125" t="s">
        <v>992</v>
      </c>
      <c r="C211" s="125" t="s">
        <v>310</v>
      </c>
      <c r="D211" s="130" t="s">
        <v>313</v>
      </c>
      <c r="E211" s="109" t="s">
        <v>308</v>
      </c>
      <c r="F211" s="109" t="s">
        <v>19</v>
      </c>
      <c r="G211" s="110">
        <v>45748</v>
      </c>
      <c r="H211" s="126">
        <v>45931</v>
      </c>
      <c r="I211" s="112">
        <v>60000</v>
      </c>
      <c r="J211" s="112">
        <v>0</v>
      </c>
      <c r="K211" s="112">
        <f t="shared" si="118"/>
        <v>60000</v>
      </c>
      <c r="L211" s="112">
        <f>IF(I211&gt;=Datos!$D$14,(Datos!$D$14*Datos!$C$14),IF(I211&lt;=Datos!$D$14,(I211*Datos!$C$14)))</f>
        <v>1722</v>
      </c>
      <c r="M211" s="113">
        <f>IF((I211-L211-N211)&lt;=Datos!$G$7,"0",IF((I211-L211-N211)&lt;=Datos!$G$8,((I211-L211-N211)-Datos!$F$8)*Datos!$I$6,IF((I211-L211-N211)&lt;=Datos!$G$9,Datos!$I$8+((I211-L211-N211)-Datos!$F$9)*Datos!$J$6,IF((I211-L211-N211)&gt;=Datos!$F$10,(Datos!$I$8+Datos!$J$8)+((I211-L211-N211)-Datos!$F$10)*Datos!$K$6))))</f>
        <v>3486.6756666666661</v>
      </c>
      <c r="N211" s="112">
        <f>IF(I211&gt;=Datos!$D$15,(Datos!$D$15*Datos!$C$15),IF(I211&lt;=Datos!$D$15,(I211*Datos!$C$15)))</f>
        <v>1824</v>
      </c>
      <c r="O211" s="112">
        <v>25</v>
      </c>
      <c r="P211" s="112">
        <f t="shared" si="119"/>
        <v>7057.6756666666661</v>
      </c>
      <c r="Q211" s="114">
        <f t="shared" si="120"/>
        <v>52942.324333333338</v>
      </c>
    </row>
    <row r="212" spans="1:17" s="7" customFormat="1" ht="38.25" customHeight="1" x14ac:dyDescent="0.2">
      <c r="A212" s="107">
        <v>120</v>
      </c>
      <c r="B212" s="125" t="s">
        <v>993</v>
      </c>
      <c r="C212" s="125" t="s">
        <v>310</v>
      </c>
      <c r="D212" s="130" t="s">
        <v>313</v>
      </c>
      <c r="E212" s="109" t="s">
        <v>308</v>
      </c>
      <c r="F212" s="109" t="s">
        <v>19</v>
      </c>
      <c r="G212" s="110">
        <v>45748</v>
      </c>
      <c r="H212" s="126">
        <v>45931</v>
      </c>
      <c r="I212" s="112">
        <v>60000</v>
      </c>
      <c r="J212" s="112">
        <v>0</v>
      </c>
      <c r="K212" s="112">
        <f t="shared" si="118"/>
        <v>60000</v>
      </c>
      <c r="L212" s="112">
        <f>IF(I212&gt;=Datos!$D$14,(Datos!$D$14*Datos!$C$14),IF(I212&lt;=Datos!$D$14,(I212*Datos!$C$14)))</f>
        <v>1722</v>
      </c>
      <c r="M212" s="113">
        <f>IF((I212-L212-N212)&lt;=Datos!$G$7,"0",IF((I212-L212-N212)&lt;=Datos!$G$8,((I212-L212-N212)-Datos!$F$8)*Datos!$I$6,IF((I212-L212-N212)&lt;=Datos!$G$9,Datos!$I$8+((I212-L212-N212)-Datos!$F$9)*Datos!$J$6,IF((I212-L212-N212)&gt;=Datos!$F$10,(Datos!$I$8+Datos!$J$8)+((I212-L212-N212)-Datos!$F$10)*Datos!$K$6))))</f>
        <v>3486.6756666666661</v>
      </c>
      <c r="N212" s="112">
        <f>IF(I212&gt;=Datos!$D$15,(Datos!$D$15*Datos!$C$15),IF(I212&lt;=Datos!$D$15,(I212*Datos!$C$15)))</f>
        <v>1824</v>
      </c>
      <c r="O212" s="112">
        <v>25</v>
      </c>
      <c r="P212" s="112">
        <f t="shared" si="119"/>
        <v>7057.6756666666661</v>
      </c>
      <c r="Q212" s="114">
        <f t="shared" si="120"/>
        <v>52942.324333333338</v>
      </c>
    </row>
    <row r="213" spans="1:17" s="7" customFormat="1" ht="38.25" customHeight="1" x14ac:dyDescent="0.2">
      <c r="A213" s="107">
        <v>121</v>
      </c>
      <c r="B213" s="125" t="s">
        <v>994</v>
      </c>
      <c r="C213" s="125" t="s">
        <v>310</v>
      </c>
      <c r="D213" s="130" t="s">
        <v>313</v>
      </c>
      <c r="E213" s="109" t="s">
        <v>308</v>
      </c>
      <c r="F213" s="109" t="s">
        <v>19</v>
      </c>
      <c r="G213" s="110">
        <v>45748</v>
      </c>
      <c r="H213" s="126">
        <v>45931</v>
      </c>
      <c r="I213" s="112">
        <v>60000</v>
      </c>
      <c r="J213" s="112">
        <v>0</v>
      </c>
      <c r="K213" s="112">
        <f t="shared" si="118"/>
        <v>60000</v>
      </c>
      <c r="L213" s="112">
        <f>IF(I213&gt;=Datos!$D$14,(Datos!$D$14*Datos!$C$14),IF(I213&lt;=Datos!$D$14,(I213*Datos!$C$14)))</f>
        <v>1722</v>
      </c>
      <c r="M213" s="113">
        <f>IF((I213-L213-N213)&lt;=Datos!$G$7,"0",IF((I213-L213-N213)&lt;=Datos!$G$8,((I213-L213-N213)-Datos!$F$8)*Datos!$I$6,IF((I213-L213-N213)&lt;=Datos!$G$9,Datos!$I$8+((I213-L213-N213)-Datos!$F$9)*Datos!$J$6,IF((I213-L213-N213)&gt;=Datos!$F$10,(Datos!$I$8+Datos!$J$8)+((I213-L213-N213)-Datos!$F$10)*Datos!$K$6))))</f>
        <v>3486.6756666666661</v>
      </c>
      <c r="N213" s="112">
        <f>IF(I213&gt;=Datos!$D$15,(Datos!$D$15*Datos!$C$15),IF(I213&lt;=Datos!$D$15,(I213*Datos!$C$15)))</f>
        <v>1824</v>
      </c>
      <c r="O213" s="112">
        <v>25</v>
      </c>
      <c r="P213" s="112">
        <f t="shared" si="119"/>
        <v>7057.6756666666661</v>
      </c>
      <c r="Q213" s="114">
        <f t="shared" si="120"/>
        <v>52942.324333333338</v>
      </c>
    </row>
    <row r="214" spans="1:17" s="7" customFormat="1" ht="38.25" customHeight="1" x14ac:dyDescent="0.2">
      <c r="A214" s="107">
        <v>122</v>
      </c>
      <c r="B214" s="125" t="s">
        <v>995</v>
      </c>
      <c r="C214" s="125" t="s">
        <v>310</v>
      </c>
      <c r="D214" s="130" t="s">
        <v>313</v>
      </c>
      <c r="E214" s="109" t="s">
        <v>308</v>
      </c>
      <c r="F214" s="109" t="s">
        <v>19</v>
      </c>
      <c r="G214" s="110">
        <v>45748</v>
      </c>
      <c r="H214" s="126">
        <v>45931</v>
      </c>
      <c r="I214" s="112">
        <v>60000</v>
      </c>
      <c r="J214" s="112">
        <v>0</v>
      </c>
      <c r="K214" s="112">
        <f t="shared" si="118"/>
        <v>60000</v>
      </c>
      <c r="L214" s="112">
        <f>IF(I214&gt;=Datos!$D$14,(Datos!$D$14*Datos!$C$14),IF(I214&lt;=Datos!$D$14,(I214*Datos!$C$14)))</f>
        <v>1722</v>
      </c>
      <c r="M214" s="113">
        <v>2800.49</v>
      </c>
      <c r="N214" s="112">
        <f>IF(I214&gt;=Datos!$D$15,(Datos!$D$15*Datos!$C$15),IF(I214&lt;=Datos!$D$15,(I214*Datos!$C$15)))</f>
        <v>1824</v>
      </c>
      <c r="O214" s="112">
        <v>3455.92</v>
      </c>
      <c r="P214" s="112">
        <f t="shared" si="119"/>
        <v>9802.41</v>
      </c>
      <c r="Q214" s="114">
        <f t="shared" si="120"/>
        <v>50197.59</v>
      </c>
    </row>
    <row r="215" spans="1:17" s="7" customFormat="1" ht="38.25" customHeight="1" x14ac:dyDescent="0.2">
      <c r="A215" s="107">
        <v>123</v>
      </c>
      <c r="B215" s="125" t="s">
        <v>996</v>
      </c>
      <c r="C215" s="125" t="s">
        <v>310</v>
      </c>
      <c r="D215" s="130" t="s">
        <v>487</v>
      </c>
      <c r="E215" s="109" t="s">
        <v>308</v>
      </c>
      <c r="F215" s="109" t="s">
        <v>19</v>
      </c>
      <c r="G215" s="110">
        <v>45748</v>
      </c>
      <c r="H215" s="126">
        <v>45931</v>
      </c>
      <c r="I215" s="112">
        <v>35000</v>
      </c>
      <c r="J215" s="112">
        <v>0</v>
      </c>
      <c r="K215" s="112">
        <f t="shared" si="118"/>
        <v>35000</v>
      </c>
      <c r="L215" s="112">
        <f>IF(I215&gt;=Datos!$D$14,(Datos!$D$14*Datos!$C$14),IF(I215&lt;=Datos!$D$14,(I215*Datos!$C$14)))</f>
        <v>1004.5</v>
      </c>
      <c r="M215" s="113" t="str">
        <f>IF((I215-L215-N215)&lt;=Datos!$G$7,"0",IF((I215-L215-N215)&lt;=Datos!$G$8,((I215-L215-N215)-Datos!$F$8)*Datos!$I$6,IF((I215-L215-N215)&lt;=Datos!$G$9,Datos!$I$8+((I215-L215-N215)-Datos!$F$9)*Datos!$J$6,IF((I215-L215-N215)&gt;=Datos!$F$10,(Datos!$I$8+Datos!$J$8)+((I215-L215-N215)-Datos!$F$10)*Datos!$K$6))))</f>
        <v>0</v>
      </c>
      <c r="N215" s="112">
        <f>IF(I215&gt;=Datos!$D$15,(Datos!$D$15*Datos!$C$15),IF(I215&lt;=Datos!$D$15,(I215*Datos!$C$15)))</f>
        <v>1064</v>
      </c>
      <c r="O215" s="112">
        <v>25</v>
      </c>
      <c r="P215" s="112">
        <f t="shared" si="119"/>
        <v>2093.5</v>
      </c>
      <c r="Q215" s="114">
        <f t="shared" si="120"/>
        <v>32906.5</v>
      </c>
    </row>
    <row r="216" spans="1:17" s="7" customFormat="1" ht="38.25" customHeight="1" x14ac:dyDescent="0.2">
      <c r="A216" s="107">
        <v>124</v>
      </c>
      <c r="B216" s="125" t="s">
        <v>997</v>
      </c>
      <c r="C216" s="125" t="s">
        <v>310</v>
      </c>
      <c r="D216" s="130" t="s">
        <v>678</v>
      </c>
      <c r="E216" s="109" t="s">
        <v>308</v>
      </c>
      <c r="F216" s="109" t="s">
        <v>19</v>
      </c>
      <c r="G216" s="110">
        <v>45748</v>
      </c>
      <c r="H216" s="126">
        <v>45931</v>
      </c>
      <c r="I216" s="112">
        <v>60000</v>
      </c>
      <c r="J216" s="112">
        <v>0</v>
      </c>
      <c r="K216" s="112">
        <f t="shared" si="118"/>
        <v>60000</v>
      </c>
      <c r="L216" s="112">
        <f>IF(I216&gt;=Datos!$D$14,(Datos!$D$14*Datos!$C$14),IF(I216&lt;=Datos!$D$14,(I216*Datos!$C$14)))</f>
        <v>1722</v>
      </c>
      <c r="M216" s="113">
        <f>IF((I216-L216-N216)&lt;=Datos!$G$7,"0",IF((I216-L216-N216)&lt;=Datos!$G$8,((I216-L216-N216)-Datos!$F$8)*Datos!$I$6,IF((I216-L216-N216)&lt;=Datos!$G$9,Datos!$I$8+((I216-L216-N216)-Datos!$F$9)*Datos!$J$6,IF((I216-L216-N216)&gt;=Datos!$F$10,(Datos!$I$8+Datos!$J$8)+((I216-L216-N216)-Datos!$F$10)*Datos!$K$6))))</f>
        <v>3486.6756666666661</v>
      </c>
      <c r="N216" s="112">
        <f>IF(I216&gt;=Datos!$D$15,(Datos!$D$15*Datos!$C$15),IF(I216&lt;=Datos!$D$15,(I216*Datos!$C$15)))</f>
        <v>1824</v>
      </c>
      <c r="O216" s="112">
        <v>25</v>
      </c>
      <c r="P216" s="112">
        <f t="shared" si="119"/>
        <v>7057.6756666666661</v>
      </c>
      <c r="Q216" s="114">
        <f t="shared" si="120"/>
        <v>52942.324333333338</v>
      </c>
    </row>
    <row r="217" spans="1:17" s="86" customFormat="1" ht="36.75" customHeight="1" x14ac:dyDescent="0.2">
      <c r="A217" s="271" t="s">
        <v>490</v>
      </c>
      <c r="B217" s="272"/>
      <c r="C217" s="117">
        <v>44</v>
      </c>
      <c r="D217" s="300"/>
      <c r="E217" s="300"/>
      <c r="F217" s="300"/>
      <c r="G217" s="300"/>
      <c r="H217" s="301"/>
      <c r="I217" s="122">
        <f>SUM(I173:I216)</f>
        <v>2083000</v>
      </c>
      <c r="J217" s="122">
        <f t="shared" ref="J217:Q217" si="121">SUM(J173:J216)</f>
        <v>0</v>
      </c>
      <c r="K217" s="122">
        <f t="shared" si="121"/>
        <v>2083000</v>
      </c>
      <c r="L217" s="122">
        <f t="shared" si="121"/>
        <v>59782.100000000006</v>
      </c>
      <c r="M217" s="122">
        <f t="shared" si="121"/>
        <v>75578.147666666613</v>
      </c>
      <c r="N217" s="122">
        <f t="shared" si="121"/>
        <v>63323.200000000004</v>
      </c>
      <c r="O217" s="122">
        <f t="shared" si="121"/>
        <v>6246.38</v>
      </c>
      <c r="P217" s="122">
        <f t="shared" si="121"/>
        <v>204929.82766666674</v>
      </c>
      <c r="Q217" s="122">
        <f t="shared" si="121"/>
        <v>1878070.1723333341</v>
      </c>
    </row>
    <row r="218" spans="1:17" s="7" customFormat="1" ht="36.75" customHeight="1" x14ac:dyDescent="0.2">
      <c r="A218" s="271" t="s">
        <v>669</v>
      </c>
      <c r="B218" s="272"/>
      <c r="C218" s="272"/>
      <c r="D218" s="272"/>
      <c r="E218" s="272"/>
      <c r="F218" s="272"/>
      <c r="G218" s="272"/>
      <c r="H218" s="272"/>
      <c r="I218" s="272"/>
      <c r="J218" s="272"/>
      <c r="K218" s="272"/>
      <c r="L218" s="272"/>
      <c r="M218" s="272"/>
      <c r="N218" s="272"/>
      <c r="O218" s="272"/>
      <c r="P218" s="272"/>
      <c r="Q218" s="273"/>
    </row>
    <row r="219" spans="1:17" s="7" customFormat="1" ht="38.25" customHeight="1" x14ac:dyDescent="0.2">
      <c r="A219" s="107">
        <v>125</v>
      </c>
      <c r="B219" s="125" t="s">
        <v>909</v>
      </c>
      <c r="C219" s="125" t="s">
        <v>361</v>
      </c>
      <c r="D219" s="130" t="s">
        <v>487</v>
      </c>
      <c r="E219" s="109" t="s">
        <v>308</v>
      </c>
      <c r="F219" s="109" t="s">
        <v>19</v>
      </c>
      <c r="G219" s="110">
        <v>45717</v>
      </c>
      <c r="H219" s="126">
        <v>45901</v>
      </c>
      <c r="I219" s="112">
        <v>35000</v>
      </c>
      <c r="J219" s="112">
        <v>0</v>
      </c>
      <c r="K219" s="112">
        <f t="shared" ref="K219" si="122">SUM(I219:J219)</f>
        <v>35000</v>
      </c>
      <c r="L219" s="112">
        <f>IF(I219&gt;=Datos!$D$14,(Datos!$D$14*Datos!$C$14),IF(I219&lt;=Datos!$D$14,(I219*Datos!$C$14)))</f>
        <v>1004.5</v>
      </c>
      <c r="M219" s="113" t="str">
        <f>IF((I219-L219-N219)&lt;=Datos!$G$7,"0",IF((I219-L219-N219)&lt;=Datos!$G$8,((I219-L219-N219)-Datos!$F$8)*Datos!$I$6,IF((I219-L219-N219)&lt;=Datos!$G$9,Datos!$I$8+((I219-L219-N219)-Datos!$F$9)*Datos!$J$6,IF((I219-L219-N219)&gt;=Datos!$F$10,(Datos!$I$8+Datos!$J$8)+((I219-L219-N219)-Datos!$F$10)*Datos!$K$6))))</f>
        <v>0</v>
      </c>
      <c r="N219" s="112">
        <f>IF(I219&gt;=Datos!$D$15,(Datos!$D$15*Datos!$C$15),IF(I219&lt;=Datos!$D$15,(I219*Datos!$C$15)))</f>
        <v>1064</v>
      </c>
      <c r="O219" s="112">
        <v>25</v>
      </c>
      <c r="P219" s="112">
        <f>SUM(L219:O219)</f>
        <v>2093.5</v>
      </c>
      <c r="Q219" s="114">
        <f>+K219-P219</f>
        <v>32906.5</v>
      </c>
    </row>
    <row r="220" spans="1:17" s="7" customFormat="1" ht="38.25" customHeight="1" x14ac:dyDescent="0.2">
      <c r="A220" s="107">
        <v>126</v>
      </c>
      <c r="B220" s="125" t="s">
        <v>910</v>
      </c>
      <c r="C220" s="125" t="s">
        <v>361</v>
      </c>
      <c r="D220" s="130" t="s">
        <v>487</v>
      </c>
      <c r="E220" s="109" t="s">
        <v>308</v>
      </c>
      <c r="F220" s="109" t="s">
        <v>19</v>
      </c>
      <c r="G220" s="110">
        <v>45717</v>
      </c>
      <c r="H220" s="126">
        <v>45901</v>
      </c>
      <c r="I220" s="112">
        <v>35000</v>
      </c>
      <c r="J220" s="112">
        <v>0</v>
      </c>
      <c r="K220" s="112">
        <f t="shared" ref="K220:K226" si="123">SUM(I220:J220)</f>
        <v>35000</v>
      </c>
      <c r="L220" s="112">
        <f>IF(I220&gt;=Datos!$D$14,(Datos!$D$14*Datos!$C$14),IF(I220&lt;=Datos!$D$14,(I220*Datos!$C$14)))</f>
        <v>1004.5</v>
      </c>
      <c r="M220" s="113" t="str">
        <f>IF((I220-L220-N220)&lt;=Datos!$G$7,"0",IF((I220-L220-N220)&lt;=Datos!$G$8,((I220-L220-N220)-Datos!$F$8)*Datos!$I$6,IF((I220-L220-N220)&lt;=Datos!$G$9,Datos!$I$8+((I220-L220-N220)-Datos!$F$9)*Datos!$J$6,IF((I220-L220-N220)&gt;=Datos!$F$10,(Datos!$I$8+Datos!$J$8)+((I220-L220-N220)-Datos!$F$10)*Datos!$K$6))))</f>
        <v>0</v>
      </c>
      <c r="N220" s="112">
        <f>IF(I220&gt;=Datos!$D$15,(Datos!$D$15*Datos!$C$15),IF(I220&lt;=Datos!$D$15,(I220*Datos!$C$15)))</f>
        <v>1064</v>
      </c>
      <c r="O220" s="112">
        <v>25</v>
      </c>
      <c r="P220" s="112">
        <f t="shared" ref="P220:P226" si="124">SUM(L220:O220)</f>
        <v>2093.5</v>
      </c>
      <c r="Q220" s="114">
        <f t="shared" ref="Q220:Q226" si="125">+K220-P220</f>
        <v>32906.5</v>
      </c>
    </row>
    <row r="221" spans="1:17" s="7" customFormat="1" ht="38.25" customHeight="1" x14ac:dyDescent="0.2">
      <c r="A221" s="107">
        <v>127</v>
      </c>
      <c r="B221" s="125" t="s">
        <v>911</v>
      </c>
      <c r="C221" s="125" t="s">
        <v>361</v>
      </c>
      <c r="D221" s="130" t="s">
        <v>313</v>
      </c>
      <c r="E221" s="109" t="s">
        <v>308</v>
      </c>
      <c r="F221" s="109" t="s">
        <v>19</v>
      </c>
      <c r="G221" s="110">
        <v>45717</v>
      </c>
      <c r="H221" s="126">
        <v>45901</v>
      </c>
      <c r="I221" s="112">
        <v>60000</v>
      </c>
      <c r="J221" s="112">
        <v>0</v>
      </c>
      <c r="K221" s="112">
        <f t="shared" si="123"/>
        <v>60000</v>
      </c>
      <c r="L221" s="112">
        <f>IF(I221&gt;=Datos!$D$14,(Datos!$D$14*Datos!$C$14),IF(I221&lt;=Datos!$D$14,(I221*Datos!$C$14)))</f>
        <v>1722</v>
      </c>
      <c r="M221" s="113">
        <v>3143.58</v>
      </c>
      <c r="N221" s="112">
        <f>IF(I221&gt;=Datos!$D$15,(Datos!$D$15*Datos!$C$15),IF(I221&lt;=Datos!$D$15,(I221*Datos!$C$15)))</f>
        <v>1824</v>
      </c>
      <c r="O221" s="112">
        <v>1740.46</v>
      </c>
      <c r="P221" s="112">
        <f t="shared" si="124"/>
        <v>8430.0400000000009</v>
      </c>
      <c r="Q221" s="114">
        <f t="shared" si="125"/>
        <v>51569.96</v>
      </c>
    </row>
    <row r="222" spans="1:17" s="7" customFormat="1" ht="38.25" customHeight="1" x14ac:dyDescent="0.2">
      <c r="A222" s="107">
        <v>128</v>
      </c>
      <c r="B222" s="125" t="s">
        <v>912</v>
      </c>
      <c r="C222" s="125" t="s">
        <v>361</v>
      </c>
      <c r="D222" s="130" t="s">
        <v>664</v>
      </c>
      <c r="E222" s="109" t="s">
        <v>308</v>
      </c>
      <c r="F222" s="109" t="s">
        <v>19</v>
      </c>
      <c r="G222" s="110">
        <v>45717</v>
      </c>
      <c r="H222" s="126">
        <v>45901</v>
      </c>
      <c r="I222" s="112">
        <v>60000</v>
      </c>
      <c r="J222" s="112">
        <v>0</v>
      </c>
      <c r="K222" s="112">
        <f t="shared" si="123"/>
        <v>60000</v>
      </c>
      <c r="L222" s="112">
        <f>IF(I222&gt;=Datos!$D$14,(Datos!$D$14*Datos!$C$14),IF(I222&lt;=Datos!$D$14,(I222*Datos!$C$14)))</f>
        <v>1722</v>
      </c>
      <c r="M222" s="113">
        <f>IF((I222-L222-N222)&lt;=Datos!$G$7,"0",IF((I222-L222-N222)&lt;=Datos!$G$8,((I222-L222-N222)-Datos!$F$8)*Datos!$I$6,IF((I222-L222-N222)&lt;=Datos!$G$9,Datos!$I$8+((I222-L222-N222)-Datos!$F$9)*Datos!$J$6,IF((I222-L222-N222)&gt;=Datos!$F$10,(Datos!$I$8+Datos!$J$8)+((I222-L222-N222)-Datos!$F$10)*Datos!$K$6))))</f>
        <v>3486.6756666666661</v>
      </c>
      <c r="N222" s="112">
        <f>IF(I222&gt;=Datos!$D$15,(Datos!$D$15*Datos!$C$15),IF(I222&lt;=Datos!$D$15,(I222*Datos!$C$15)))</f>
        <v>1824</v>
      </c>
      <c r="O222" s="112">
        <v>25</v>
      </c>
      <c r="P222" s="112">
        <f t="shared" si="124"/>
        <v>7057.6756666666661</v>
      </c>
      <c r="Q222" s="114">
        <f t="shared" si="125"/>
        <v>52942.324333333338</v>
      </c>
    </row>
    <row r="223" spans="1:17" s="7" customFormat="1" ht="38.25" customHeight="1" x14ac:dyDescent="0.2">
      <c r="A223" s="107">
        <v>129</v>
      </c>
      <c r="B223" s="125" t="s">
        <v>913</v>
      </c>
      <c r="C223" s="125" t="s">
        <v>361</v>
      </c>
      <c r="D223" s="130" t="s">
        <v>664</v>
      </c>
      <c r="E223" s="109" t="s">
        <v>308</v>
      </c>
      <c r="F223" s="109" t="s">
        <v>19</v>
      </c>
      <c r="G223" s="110">
        <v>45717</v>
      </c>
      <c r="H223" s="126">
        <v>45901</v>
      </c>
      <c r="I223" s="112">
        <v>60000</v>
      </c>
      <c r="J223" s="112">
        <v>0</v>
      </c>
      <c r="K223" s="112">
        <f t="shared" si="123"/>
        <v>60000</v>
      </c>
      <c r="L223" s="112">
        <f>IF(I223&gt;=Datos!$D$14,(Datos!$D$14*Datos!$C$14),IF(I223&lt;=Datos!$D$14,(I223*Datos!$C$14)))</f>
        <v>1722</v>
      </c>
      <c r="M223" s="113">
        <f>IF((I223-L223-N223)&lt;=Datos!$G$7,"0",IF((I223-L223-N223)&lt;=Datos!$G$8,((I223-L223-N223)-Datos!$F$8)*Datos!$I$6,IF((I223-L223-N223)&lt;=Datos!$G$9,Datos!$I$8+((I223-L223-N223)-Datos!$F$9)*Datos!$J$6,IF((I223-L223-N223)&gt;=Datos!$F$10,(Datos!$I$8+Datos!$J$8)+((I223-L223-N223)-Datos!$F$10)*Datos!$K$6))))</f>
        <v>3486.6756666666661</v>
      </c>
      <c r="N223" s="112">
        <f>IF(I223&gt;=Datos!$D$15,(Datos!$D$15*Datos!$C$15),IF(I223&lt;=Datos!$D$15,(I223*Datos!$C$15)))</f>
        <v>1824</v>
      </c>
      <c r="O223" s="112">
        <v>25</v>
      </c>
      <c r="P223" s="112">
        <f t="shared" si="124"/>
        <v>7057.6756666666661</v>
      </c>
      <c r="Q223" s="114">
        <f t="shared" si="125"/>
        <v>52942.324333333338</v>
      </c>
    </row>
    <row r="224" spans="1:17" s="7" customFormat="1" ht="38.25" customHeight="1" x14ac:dyDescent="0.2">
      <c r="A224" s="107">
        <v>130</v>
      </c>
      <c r="B224" s="125" t="s">
        <v>914</v>
      </c>
      <c r="C224" s="125" t="s">
        <v>361</v>
      </c>
      <c r="D224" s="130" t="s">
        <v>313</v>
      </c>
      <c r="E224" s="109" t="s">
        <v>308</v>
      </c>
      <c r="F224" s="109" t="s">
        <v>19</v>
      </c>
      <c r="G224" s="110">
        <v>45717</v>
      </c>
      <c r="H224" s="126">
        <v>45901</v>
      </c>
      <c r="I224" s="112">
        <v>60000</v>
      </c>
      <c r="J224" s="112">
        <v>0</v>
      </c>
      <c r="K224" s="112">
        <f t="shared" si="123"/>
        <v>60000</v>
      </c>
      <c r="L224" s="112">
        <f>IF(I224&gt;=Datos!$D$14,(Datos!$D$14*Datos!$C$14),IF(I224&lt;=Datos!$D$14,(I224*Datos!$C$14)))</f>
        <v>1722</v>
      </c>
      <c r="M224" s="113">
        <f>IF((I224-L224-N224)&lt;=Datos!$G$7,"0",IF((I224-L224-N224)&lt;=Datos!$G$8,((I224-L224-N224)-Datos!$F$8)*Datos!$I$6,IF((I224-L224-N224)&lt;=Datos!$G$9,Datos!$I$8+((I224-L224-N224)-Datos!$F$9)*Datos!$J$6,IF((I224-L224-N224)&gt;=Datos!$F$10,(Datos!$I$8+Datos!$J$8)+((I224-L224-N224)-Datos!$F$10)*Datos!$K$6))))</f>
        <v>3486.6756666666661</v>
      </c>
      <c r="N224" s="112">
        <f>IF(I224&gt;=Datos!$D$15,(Datos!$D$15*Datos!$C$15),IF(I224&lt;=Datos!$D$15,(I224*Datos!$C$15)))</f>
        <v>1824</v>
      </c>
      <c r="O224" s="112">
        <v>25</v>
      </c>
      <c r="P224" s="112">
        <f t="shared" si="124"/>
        <v>7057.6756666666661</v>
      </c>
      <c r="Q224" s="114">
        <f t="shared" si="125"/>
        <v>52942.324333333338</v>
      </c>
    </row>
    <row r="225" spans="1:17" s="7" customFormat="1" ht="38.25" customHeight="1" x14ac:dyDescent="0.2">
      <c r="A225" s="107">
        <v>131</v>
      </c>
      <c r="B225" s="125" t="s">
        <v>915</v>
      </c>
      <c r="C225" s="125" t="s">
        <v>361</v>
      </c>
      <c r="D225" s="130" t="s">
        <v>777</v>
      </c>
      <c r="E225" s="109" t="s">
        <v>308</v>
      </c>
      <c r="F225" s="109" t="s">
        <v>19</v>
      </c>
      <c r="G225" s="110">
        <v>45717</v>
      </c>
      <c r="H225" s="126">
        <v>45901</v>
      </c>
      <c r="I225" s="112">
        <v>60000</v>
      </c>
      <c r="J225" s="112">
        <v>0</v>
      </c>
      <c r="K225" s="112">
        <f t="shared" si="123"/>
        <v>60000</v>
      </c>
      <c r="L225" s="112">
        <f>IF(I225&gt;=Datos!$D$14,(Datos!$D$14*Datos!$C$14),IF(I225&lt;=Datos!$D$14,(I225*Datos!$C$14)))</f>
        <v>1722</v>
      </c>
      <c r="M225" s="113">
        <f>IF((I225-L225-N225)&lt;=Datos!$G$7,"0",IF((I225-L225-N225)&lt;=Datos!$G$8,((I225-L225-N225)-Datos!$F$8)*Datos!$I$6,IF((I225-L225-N225)&lt;=Datos!$G$9,Datos!$I$8+((I225-L225-N225)-Datos!$F$9)*Datos!$J$6,IF((I225-L225-N225)&gt;=Datos!$F$10,(Datos!$I$8+Datos!$J$8)+((I225-L225-N225)-Datos!$F$10)*Datos!$K$6))))</f>
        <v>3486.6756666666661</v>
      </c>
      <c r="N225" s="112">
        <f>IF(I225&gt;=Datos!$D$15,(Datos!$D$15*Datos!$C$15),IF(I225&lt;=Datos!$D$15,(I225*Datos!$C$15)))</f>
        <v>1824</v>
      </c>
      <c r="O225" s="112">
        <v>25</v>
      </c>
      <c r="P225" s="112">
        <f t="shared" si="124"/>
        <v>7057.6756666666661</v>
      </c>
      <c r="Q225" s="114">
        <f t="shared" si="125"/>
        <v>52942.324333333338</v>
      </c>
    </row>
    <row r="226" spans="1:17" s="7" customFormat="1" ht="38.25" customHeight="1" x14ac:dyDescent="0.2">
      <c r="A226" s="107">
        <v>132</v>
      </c>
      <c r="B226" s="125" t="s">
        <v>916</v>
      </c>
      <c r="C226" s="125" t="s">
        <v>361</v>
      </c>
      <c r="D226" s="130" t="s">
        <v>777</v>
      </c>
      <c r="E226" s="109" t="s">
        <v>308</v>
      </c>
      <c r="F226" s="109" t="s">
        <v>19</v>
      </c>
      <c r="G226" s="110">
        <v>45717</v>
      </c>
      <c r="H226" s="126">
        <v>45901</v>
      </c>
      <c r="I226" s="112">
        <v>60000</v>
      </c>
      <c r="J226" s="112">
        <v>0</v>
      </c>
      <c r="K226" s="112">
        <f t="shared" si="123"/>
        <v>60000</v>
      </c>
      <c r="L226" s="112">
        <f>IF(I226&gt;=Datos!$D$14,(Datos!$D$14*Datos!$C$14),IF(I226&lt;=Datos!$D$14,(I226*Datos!$C$14)))</f>
        <v>1722</v>
      </c>
      <c r="M226" s="113">
        <f>IF((I226-L226-N226)&lt;=Datos!$G$7,"0",IF((I226-L226-N226)&lt;=Datos!$G$8,((I226-L226-N226)-Datos!$F$8)*Datos!$I$6,IF((I226-L226-N226)&lt;=Datos!$G$9,Datos!$I$8+((I226-L226-N226)-Datos!$F$9)*Datos!$J$6,IF((I226-L226-N226)&gt;=Datos!$F$10,(Datos!$I$8+Datos!$J$8)+((I226-L226-N226)-Datos!$F$10)*Datos!$K$6))))</f>
        <v>3486.6756666666661</v>
      </c>
      <c r="N226" s="112">
        <f>IF(I226&gt;=Datos!$D$15,(Datos!$D$15*Datos!$C$15),IF(I226&lt;=Datos!$D$15,(I226*Datos!$C$15)))</f>
        <v>1824</v>
      </c>
      <c r="O226" s="112">
        <v>25</v>
      </c>
      <c r="P226" s="112">
        <f t="shared" si="124"/>
        <v>7057.6756666666661</v>
      </c>
      <c r="Q226" s="114">
        <f t="shared" si="125"/>
        <v>52942.324333333338</v>
      </c>
    </row>
    <row r="227" spans="1:17" s="7" customFormat="1" ht="38.25" customHeight="1" x14ac:dyDescent="0.2">
      <c r="A227" s="107">
        <v>133</v>
      </c>
      <c r="B227" s="125" t="s">
        <v>998</v>
      </c>
      <c r="C227" s="125" t="s">
        <v>361</v>
      </c>
      <c r="D227" s="130" t="s">
        <v>487</v>
      </c>
      <c r="E227" s="109" t="s">
        <v>308</v>
      </c>
      <c r="F227" s="109" t="s">
        <v>19</v>
      </c>
      <c r="G227" s="110">
        <v>45748</v>
      </c>
      <c r="H227" s="126">
        <v>45931</v>
      </c>
      <c r="I227" s="112">
        <v>35000</v>
      </c>
      <c r="J227" s="112">
        <v>0</v>
      </c>
      <c r="K227" s="112">
        <f t="shared" ref="K227:K228" si="126">SUM(I227:J227)</f>
        <v>35000</v>
      </c>
      <c r="L227" s="112">
        <f>IF(I227&gt;=Datos!$D$14,(Datos!$D$14*Datos!$C$14),IF(I227&lt;=Datos!$D$14,(I227*Datos!$C$14)))</f>
        <v>1004.5</v>
      </c>
      <c r="M227" s="113" t="str">
        <f>IF((I227-L227-N227)&lt;=Datos!$G$7,"0",IF((I227-L227-N227)&lt;=Datos!$G$8,((I227-L227-N227)-Datos!$F$8)*Datos!$I$6,IF((I227-L227-N227)&lt;=Datos!$G$9,Datos!$I$8+((I227-L227-N227)-Datos!$F$9)*Datos!$J$6,IF((I227-L227-N227)&gt;=Datos!$F$10,(Datos!$I$8+Datos!$J$8)+((I227-L227-N227)-Datos!$F$10)*Datos!$K$6))))</f>
        <v>0</v>
      </c>
      <c r="N227" s="112">
        <f>IF(I227&gt;=Datos!$D$15,(Datos!$D$15*Datos!$C$15),IF(I227&lt;=Datos!$D$15,(I227*Datos!$C$15)))</f>
        <v>1064</v>
      </c>
      <c r="O227" s="112">
        <v>25</v>
      </c>
      <c r="P227" s="112">
        <f t="shared" ref="P227:P228" si="127">SUM(L227:O227)</f>
        <v>2093.5</v>
      </c>
      <c r="Q227" s="114">
        <f t="shared" ref="Q227:Q228" si="128">+K227-P227</f>
        <v>32906.5</v>
      </c>
    </row>
    <row r="228" spans="1:17" s="7" customFormat="1" ht="38.25" customHeight="1" x14ac:dyDescent="0.2">
      <c r="A228" s="107">
        <v>134</v>
      </c>
      <c r="B228" s="125" t="s">
        <v>999</v>
      </c>
      <c r="C228" s="125" t="s">
        <v>361</v>
      </c>
      <c r="D228" s="130" t="s">
        <v>487</v>
      </c>
      <c r="E228" s="109" t="s">
        <v>308</v>
      </c>
      <c r="F228" s="109" t="s">
        <v>19</v>
      </c>
      <c r="G228" s="110">
        <v>45748</v>
      </c>
      <c r="H228" s="126">
        <v>45931</v>
      </c>
      <c r="I228" s="112">
        <v>35000</v>
      </c>
      <c r="J228" s="112">
        <v>0</v>
      </c>
      <c r="K228" s="112">
        <f t="shared" si="126"/>
        <v>35000</v>
      </c>
      <c r="L228" s="112">
        <f>IF(I228&gt;=Datos!$D$14,(Datos!$D$14*Datos!$C$14),IF(I228&lt;=Datos!$D$14,(I228*Datos!$C$14)))</f>
        <v>1004.5</v>
      </c>
      <c r="M228" s="113" t="str">
        <f>IF((I228-L228-N228)&lt;=Datos!$G$7,"0",IF((I228-L228-N228)&lt;=Datos!$G$8,((I228-L228-N228)-Datos!$F$8)*Datos!$I$6,IF((I228-L228-N228)&lt;=Datos!$G$9,Datos!$I$8+((I228-L228-N228)-Datos!$F$9)*Datos!$J$6,IF((I228-L228-N228)&gt;=Datos!$F$10,(Datos!$I$8+Datos!$J$8)+((I228-L228-N228)-Datos!$F$10)*Datos!$K$6))))</f>
        <v>0</v>
      </c>
      <c r="N228" s="112">
        <f>IF(I228&gt;=Datos!$D$15,(Datos!$D$15*Datos!$C$15),IF(I228&lt;=Datos!$D$15,(I228*Datos!$C$15)))</f>
        <v>1064</v>
      </c>
      <c r="O228" s="112">
        <v>25</v>
      </c>
      <c r="P228" s="112">
        <f t="shared" si="127"/>
        <v>2093.5</v>
      </c>
      <c r="Q228" s="114">
        <f t="shared" si="128"/>
        <v>32906.5</v>
      </c>
    </row>
    <row r="229" spans="1:17" s="86" customFormat="1" ht="36.75" customHeight="1" x14ac:dyDescent="0.2">
      <c r="A229" s="271" t="s">
        <v>490</v>
      </c>
      <c r="B229" s="272"/>
      <c r="C229" s="117">
        <v>8</v>
      </c>
      <c r="D229" s="300"/>
      <c r="E229" s="300"/>
      <c r="F229" s="300"/>
      <c r="G229" s="300"/>
      <c r="H229" s="301"/>
      <c r="I229" s="122">
        <f>SUM(I219:I228)</f>
        <v>500000</v>
      </c>
      <c r="J229" s="122">
        <f t="shared" ref="J229:Q229" si="129">SUM(J219:J228)</f>
        <v>0</v>
      </c>
      <c r="K229" s="122">
        <f t="shared" si="129"/>
        <v>500000</v>
      </c>
      <c r="L229" s="122">
        <f t="shared" si="129"/>
        <v>14350</v>
      </c>
      <c r="M229" s="122">
        <f t="shared" si="129"/>
        <v>20576.958333333332</v>
      </c>
      <c r="N229" s="122">
        <f t="shared" si="129"/>
        <v>15200</v>
      </c>
      <c r="O229" s="122">
        <f t="shared" si="129"/>
        <v>1965.46</v>
      </c>
      <c r="P229" s="122">
        <f t="shared" si="129"/>
        <v>52092.41833333332</v>
      </c>
      <c r="Q229" s="122">
        <f t="shared" si="129"/>
        <v>447907.58166666672</v>
      </c>
    </row>
    <row r="230" spans="1:17" s="7" customFormat="1" ht="36.75" customHeight="1" x14ac:dyDescent="0.2">
      <c r="A230" s="271" t="s">
        <v>774</v>
      </c>
      <c r="B230" s="272"/>
      <c r="C230" s="272"/>
      <c r="D230" s="272"/>
      <c r="E230" s="272"/>
      <c r="F230" s="272"/>
      <c r="G230" s="272"/>
      <c r="H230" s="272"/>
      <c r="I230" s="272"/>
      <c r="J230" s="272"/>
      <c r="K230" s="272"/>
      <c r="L230" s="272"/>
      <c r="M230" s="272"/>
      <c r="N230" s="272"/>
      <c r="O230" s="272"/>
      <c r="P230" s="272"/>
      <c r="Q230" s="273"/>
    </row>
    <row r="231" spans="1:17" s="7" customFormat="1" ht="38.25" customHeight="1" x14ac:dyDescent="0.2">
      <c r="A231" s="107">
        <v>135</v>
      </c>
      <c r="B231" s="125" t="s">
        <v>812</v>
      </c>
      <c r="C231" s="125" t="s">
        <v>446</v>
      </c>
      <c r="D231" s="130" t="s">
        <v>775</v>
      </c>
      <c r="E231" s="109" t="s">
        <v>308</v>
      </c>
      <c r="F231" s="109" t="s">
        <v>19</v>
      </c>
      <c r="G231" s="110">
        <v>45597</v>
      </c>
      <c r="H231" s="126">
        <v>45778</v>
      </c>
      <c r="I231" s="112">
        <v>135000</v>
      </c>
      <c r="J231" s="112">
        <v>0</v>
      </c>
      <c r="K231" s="112">
        <f>SUM(I231:J231)</f>
        <v>135000</v>
      </c>
      <c r="L231" s="112">
        <f>IF(I231&gt;=Datos!$D$14,(Datos!$D$14*Datos!$C$14),IF(I231&lt;=Datos!$D$14,(I231*Datos!$C$14)))</f>
        <v>3874.5</v>
      </c>
      <c r="M231" s="113">
        <f>IF((I231-L231-N231)&lt;=Datos!$G$7,"0",IF((I231-L231-N231)&lt;=Datos!$G$8,((I231-L231-N231)-Datos!$F$8)*Datos!$I$6,IF((I231-L231-N231)&lt;=Datos!$G$9,Datos!$I$8+((I231-L231-N231)-Datos!$F$9)*Datos!$J$6,IF((I231-L231-N231)&gt;=Datos!$F$10,(Datos!$I$8+Datos!$J$8)+((I231-L231-N231)-Datos!$F$10)*Datos!$K$6))))</f>
        <v>20338.235666666667</v>
      </c>
      <c r="N231" s="112">
        <f>IF(I231&gt;=Datos!$D$15,(Datos!$D$15*Datos!$C$15),IF(I231&lt;=Datos!$D$15,(I231*Datos!$C$15)))</f>
        <v>4104</v>
      </c>
      <c r="O231" s="112">
        <v>25</v>
      </c>
      <c r="P231" s="112">
        <f>SUM(L231:O231)</f>
        <v>28341.735666666667</v>
      </c>
      <c r="Q231" s="114">
        <f>+K231-P231</f>
        <v>106658.26433333333</v>
      </c>
    </row>
    <row r="232" spans="1:17" s="86" customFormat="1" ht="36.75" customHeight="1" x14ac:dyDescent="0.2">
      <c r="A232" s="271" t="s">
        <v>490</v>
      </c>
      <c r="B232" s="272"/>
      <c r="C232" s="117">
        <v>1</v>
      </c>
      <c r="D232" s="300"/>
      <c r="E232" s="300"/>
      <c r="F232" s="300"/>
      <c r="G232" s="300"/>
      <c r="H232" s="301"/>
      <c r="I232" s="122">
        <f>SUM(I231)</f>
        <v>135000</v>
      </c>
      <c r="J232" s="122">
        <f t="shared" ref="J232:Q232" si="130">SUM(J231)</f>
        <v>0</v>
      </c>
      <c r="K232" s="122">
        <f t="shared" si="130"/>
        <v>135000</v>
      </c>
      <c r="L232" s="122">
        <f t="shared" si="130"/>
        <v>3874.5</v>
      </c>
      <c r="M232" s="122">
        <f t="shared" si="130"/>
        <v>20338.235666666667</v>
      </c>
      <c r="N232" s="122">
        <f t="shared" si="130"/>
        <v>4104</v>
      </c>
      <c r="O232" s="122">
        <f t="shared" si="130"/>
        <v>25</v>
      </c>
      <c r="P232" s="122">
        <f t="shared" si="130"/>
        <v>28341.735666666667</v>
      </c>
      <c r="Q232" s="122">
        <f t="shared" si="130"/>
        <v>106658.26433333333</v>
      </c>
    </row>
    <row r="233" spans="1:17" s="7" customFormat="1" ht="36.75" customHeight="1" x14ac:dyDescent="0.2">
      <c r="A233" s="271" t="s">
        <v>519</v>
      </c>
      <c r="B233" s="272"/>
      <c r="C233" s="272"/>
      <c r="D233" s="272"/>
      <c r="E233" s="272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  <c r="P233" s="272"/>
      <c r="Q233" s="273"/>
    </row>
    <row r="234" spans="1:17" s="7" customFormat="1" ht="38.25" customHeight="1" x14ac:dyDescent="0.2">
      <c r="A234" s="107">
        <v>136</v>
      </c>
      <c r="B234" s="125" t="s">
        <v>705</v>
      </c>
      <c r="C234" s="125" t="s">
        <v>309</v>
      </c>
      <c r="D234" s="130" t="s">
        <v>777</v>
      </c>
      <c r="E234" s="109" t="s">
        <v>308</v>
      </c>
      <c r="F234" s="109" t="s">
        <v>19</v>
      </c>
      <c r="G234" s="110">
        <v>45717</v>
      </c>
      <c r="H234" s="126">
        <v>45901</v>
      </c>
      <c r="I234" s="112">
        <v>66000</v>
      </c>
      <c r="J234" s="112">
        <v>0</v>
      </c>
      <c r="K234" s="112">
        <f t="shared" ref="K234:K251" si="131">SUM(I234:J234)</f>
        <v>66000</v>
      </c>
      <c r="L234" s="112">
        <f>IF(I234&gt;=Datos!$D$14,(Datos!$D$14*Datos!$C$14),IF(I234&lt;=Datos!$D$14,(I234*Datos!$C$14)))</f>
        <v>1894.2</v>
      </c>
      <c r="M234" s="113">
        <f>IF((I234-L234-N234)&lt;=Datos!$G$7,"0",IF((I234-L234-N234)&lt;=Datos!$G$8,((I234-L234-N234)-Datos!$F$8)*Datos!$I$6,IF((I234-L234-N234)&lt;=Datos!$G$9,Datos!$I$8+((I234-L234-N234)-Datos!$F$9)*Datos!$J$6,IF((I234-L234-N234)&gt;=Datos!$F$10,(Datos!$I$8+Datos!$J$8)+((I234-L234-N234)-Datos!$F$10)*Datos!$K$6))))</f>
        <v>4615.755666666666</v>
      </c>
      <c r="N234" s="112">
        <f>IF(I234&gt;=Datos!$D$15,(Datos!$D$15*Datos!$C$15),IF(I234&lt;=Datos!$D$15,(I234*Datos!$C$15)))</f>
        <v>2006.4</v>
      </c>
      <c r="O234" s="112">
        <v>25</v>
      </c>
      <c r="P234" s="112">
        <f>SUM(L234:O234)</f>
        <v>8541.3556666666664</v>
      </c>
      <c r="Q234" s="114">
        <f>+K234-P234</f>
        <v>57458.64433333333</v>
      </c>
    </row>
    <row r="235" spans="1:17" s="7" customFormat="1" ht="38.25" customHeight="1" x14ac:dyDescent="0.2">
      <c r="A235" s="107">
        <v>137</v>
      </c>
      <c r="B235" s="125" t="s">
        <v>776</v>
      </c>
      <c r="C235" s="125" t="s">
        <v>309</v>
      </c>
      <c r="D235" s="130" t="s">
        <v>313</v>
      </c>
      <c r="E235" s="109" t="s">
        <v>308</v>
      </c>
      <c r="F235" s="109" t="s">
        <v>19</v>
      </c>
      <c r="G235" s="110">
        <v>45597</v>
      </c>
      <c r="H235" s="126">
        <v>45778</v>
      </c>
      <c r="I235" s="112">
        <v>66000</v>
      </c>
      <c r="J235" s="112">
        <v>0</v>
      </c>
      <c r="K235" s="112">
        <f t="shared" ref="K235" si="132">SUM(I235:J235)</f>
        <v>66000</v>
      </c>
      <c r="L235" s="112">
        <f>IF(I235&gt;=Datos!$D$14,(Datos!$D$14*Datos!$C$14),IF(I235&lt;=Datos!$D$14,(I235*Datos!$C$14)))</f>
        <v>1894.2</v>
      </c>
      <c r="M235" s="113">
        <f>IF((I235-L235-N235)&lt;=Datos!$G$7,"0",IF((I235-L235-N235)&lt;=Datos!$G$8,((I235-L235-N235)-Datos!$F$8)*Datos!$I$6,IF((I235-L235-N235)&lt;=Datos!$G$9,Datos!$I$8+((I235-L235-N235)-Datos!$F$9)*Datos!$J$6,IF((I235-L235-N235)&gt;=Datos!$F$10,(Datos!$I$8+Datos!$J$8)+((I235-L235-N235)-Datos!$F$10)*Datos!$K$6))))</f>
        <v>4615.755666666666</v>
      </c>
      <c r="N235" s="112">
        <f>IF(I235&gt;=Datos!$D$15,(Datos!$D$15*Datos!$C$15),IF(I235&lt;=Datos!$D$15,(I235*Datos!$C$15)))</f>
        <v>2006.4</v>
      </c>
      <c r="O235" s="112">
        <v>25</v>
      </c>
      <c r="P235" s="112">
        <f t="shared" ref="P235:P236" si="133">SUM(L235:O235)</f>
        <v>8541.3556666666664</v>
      </c>
      <c r="Q235" s="114">
        <f t="shared" ref="Q235:Q236" si="134">+K235-P235</f>
        <v>57458.64433333333</v>
      </c>
    </row>
    <row r="236" spans="1:17" s="7" customFormat="1" ht="38.25" customHeight="1" x14ac:dyDescent="0.2">
      <c r="A236" s="107">
        <v>138</v>
      </c>
      <c r="B236" s="125" t="s">
        <v>815</v>
      </c>
      <c r="C236" s="125" t="s">
        <v>309</v>
      </c>
      <c r="D236" s="130" t="s">
        <v>678</v>
      </c>
      <c r="E236" s="109" t="s">
        <v>308</v>
      </c>
      <c r="F236" s="109" t="s">
        <v>19</v>
      </c>
      <c r="G236" s="110">
        <v>45627</v>
      </c>
      <c r="H236" s="126">
        <v>45809</v>
      </c>
      <c r="I236" s="112">
        <v>66000</v>
      </c>
      <c r="J236" s="112">
        <v>0</v>
      </c>
      <c r="K236" s="112">
        <f t="shared" ref="K236" si="135">SUM(I236:J236)</f>
        <v>66000</v>
      </c>
      <c r="L236" s="112">
        <f>IF(I236&gt;=Datos!$D$14,(Datos!$D$14*Datos!$C$14),IF(I236&lt;=Datos!$D$14,(I236*Datos!$C$14)))</f>
        <v>1894.2</v>
      </c>
      <c r="M236" s="113">
        <f>IF((I236-L236-N236)&lt;=Datos!$G$7,"0",IF((I236-L236-N236)&lt;=Datos!$G$8,((I236-L236-N236)-Datos!$F$8)*Datos!$I$6,IF((I236-L236-N236)&lt;=Datos!$G$9,Datos!$I$8+((I236-L236-N236)-Datos!$F$9)*Datos!$J$6,IF((I236-L236-N236)&gt;=Datos!$F$10,(Datos!$I$8+Datos!$J$8)+((I236-L236-N236)-Datos!$F$10)*Datos!$K$6))))</f>
        <v>4615.755666666666</v>
      </c>
      <c r="N236" s="112">
        <f>IF(I236&gt;=Datos!$D$15,(Datos!$D$15*Datos!$C$15),IF(I236&lt;=Datos!$D$15,(I236*Datos!$C$15)))</f>
        <v>2006.4</v>
      </c>
      <c r="O236" s="112">
        <v>25</v>
      </c>
      <c r="P236" s="112">
        <f t="shared" si="133"/>
        <v>8541.3556666666664</v>
      </c>
      <c r="Q236" s="114">
        <f t="shared" si="134"/>
        <v>57458.64433333333</v>
      </c>
    </row>
    <row r="237" spans="1:17" s="7" customFormat="1" ht="38.25" customHeight="1" x14ac:dyDescent="0.2">
      <c r="A237" s="107">
        <v>139</v>
      </c>
      <c r="B237" s="125" t="s">
        <v>1000</v>
      </c>
      <c r="C237" s="125" t="s">
        <v>309</v>
      </c>
      <c r="D237" s="130" t="s">
        <v>976</v>
      </c>
      <c r="E237" s="109" t="s">
        <v>308</v>
      </c>
      <c r="F237" s="109" t="s">
        <v>19</v>
      </c>
      <c r="G237" s="110">
        <v>45748</v>
      </c>
      <c r="H237" s="126">
        <v>45931</v>
      </c>
      <c r="I237" s="112">
        <v>60000</v>
      </c>
      <c r="J237" s="112">
        <v>0</v>
      </c>
      <c r="K237" s="112">
        <f t="shared" ref="K237:K250" si="136">SUM(I237:J237)</f>
        <v>60000</v>
      </c>
      <c r="L237" s="112">
        <f>IF(I237&gt;=Datos!$D$14,(Datos!$D$14*Datos!$C$14),IF(I237&lt;=Datos!$D$14,(I237*Datos!$C$14)))</f>
        <v>1722</v>
      </c>
      <c r="M237" s="113">
        <f>IF((I237-L237-N237)&lt;=Datos!$G$7,"0",IF((I237-L237-N237)&lt;=Datos!$G$8,((I237-L237-N237)-Datos!$F$8)*Datos!$I$6,IF((I237-L237-N237)&lt;=Datos!$G$9,Datos!$I$8+((I237-L237-N237)-Datos!$F$9)*Datos!$J$6,IF((I237-L237-N237)&gt;=Datos!$F$10,(Datos!$I$8+Datos!$J$8)+((I237-L237-N237)-Datos!$F$10)*Datos!$K$6))))</f>
        <v>3486.6756666666661</v>
      </c>
      <c r="N237" s="112">
        <f>IF(I237&gt;=Datos!$D$15,(Datos!$D$15*Datos!$C$15),IF(I237&lt;=Datos!$D$15,(I237*Datos!$C$15)))</f>
        <v>1824</v>
      </c>
      <c r="O237" s="112">
        <v>25</v>
      </c>
      <c r="P237" s="112">
        <f t="shared" ref="P237:P250" si="137">SUM(L237:O237)</f>
        <v>7057.6756666666661</v>
      </c>
      <c r="Q237" s="114">
        <f t="shared" ref="Q237:Q250" si="138">+K237-P237</f>
        <v>52942.324333333338</v>
      </c>
    </row>
    <row r="238" spans="1:17" s="7" customFormat="1" ht="38.25" customHeight="1" x14ac:dyDescent="0.2">
      <c r="A238" s="107">
        <v>140</v>
      </c>
      <c r="B238" s="125" t="s">
        <v>1001</v>
      </c>
      <c r="C238" s="125" t="s">
        <v>309</v>
      </c>
      <c r="D238" s="130" t="s">
        <v>777</v>
      </c>
      <c r="E238" s="109" t="s">
        <v>308</v>
      </c>
      <c r="F238" s="109" t="s">
        <v>19</v>
      </c>
      <c r="G238" s="110">
        <v>45748</v>
      </c>
      <c r="H238" s="126">
        <v>45931</v>
      </c>
      <c r="I238" s="112">
        <v>60000</v>
      </c>
      <c r="J238" s="112">
        <v>0</v>
      </c>
      <c r="K238" s="112">
        <f t="shared" si="136"/>
        <v>60000</v>
      </c>
      <c r="L238" s="112">
        <f>IF(I238&gt;=Datos!$D$14,(Datos!$D$14*Datos!$C$14),IF(I238&lt;=Datos!$D$14,(I238*Datos!$C$14)))</f>
        <v>1722</v>
      </c>
      <c r="M238" s="113">
        <f>IF((I238-L238-N238)&lt;=Datos!$G$7,"0",IF((I238-L238-N238)&lt;=Datos!$G$8,((I238-L238-N238)-Datos!$F$8)*Datos!$I$6,IF((I238-L238-N238)&lt;=Datos!$G$9,Datos!$I$8+((I238-L238-N238)-Datos!$F$9)*Datos!$J$6,IF((I238-L238-N238)&gt;=Datos!$F$10,(Datos!$I$8+Datos!$J$8)+((I238-L238-N238)-Datos!$F$10)*Datos!$K$6))))</f>
        <v>3486.6756666666661</v>
      </c>
      <c r="N238" s="112">
        <f>IF(I238&gt;=Datos!$D$15,(Datos!$D$15*Datos!$C$15),IF(I238&lt;=Datos!$D$15,(I238*Datos!$C$15)))</f>
        <v>1824</v>
      </c>
      <c r="O238" s="112">
        <v>25</v>
      </c>
      <c r="P238" s="112">
        <f t="shared" si="137"/>
        <v>7057.6756666666661</v>
      </c>
      <c r="Q238" s="114">
        <f t="shared" si="138"/>
        <v>52942.324333333338</v>
      </c>
    </row>
    <row r="239" spans="1:17" s="7" customFormat="1" ht="38.25" customHeight="1" x14ac:dyDescent="0.2">
      <c r="A239" s="107">
        <v>141</v>
      </c>
      <c r="B239" s="125" t="s">
        <v>1002</v>
      </c>
      <c r="C239" s="125" t="s">
        <v>309</v>
      </c>
      <c r="D239" s="130" t="s">
        <v>487</v>
      </c>
      <c r="E239" s="109" t="s">
        <v>308</v>
      </c>
      <c r="F239" s="109" t="s">
        <v>19</v>
      </c>
      <c r="G239" s="110">
        <v>45748</v>
      </c>
      <c r="H239" s="126">
        <v>45931</v>
      </c>
      <c r="I239" s="112">
        <v>35000</v>
      </c>
      <c r="J239" s="112">
        <v>0</v>
      </c>
      <c r="K239" s="112">
        <f t="shared" si="136"/>
        <v>35000</v>
      </c>
      <c r="L239" s="112">
        <f>IF(I239&gt;=Datos!$D$14,(Datos!$D$14*Datos!$C$14),IF(I239&lt;=Datos!$D$14,(I239*Datos!$C$14)))</f>
        <v>1004.5</v>
      </c>
      <c r="M239" s="113" t="str">
        <f>IF((I239-L239-N239)&lt;=Datos!$G$7,"0",IF((I239-L239-N239)&lt;=Datos!$G$8,((I239-L239-N239)-Datos!$F$8)*Datos!$I$6,IF((I239-L239-N239)&lt;=Datos!$G$9,Datos!$I$8+((I239-L239-N239)-Datos!$F$9)*Datos!$J$6,IF((I239-L239-N239)&gt;=Datos!$F$10,(Datos!$I$8+Datos!$J$8)+((I239-L239-N239)-Datos!$F$10)*Datos!$K$6))))</f>
        <v>0</v>
      </c>
      <c r="N239" s="112">
        <f>IF(I239&gt;=Datos!$D$15,(Datos!$D$15*Datos!$C$15),IF(I239&lt;=Datos!$D$15,(I239*Datos!$C$15)))</f>
        <v>1064</v>
      </c>
      <c r="O239" s="112">
        <v>25</v>
      </c>
      <c r="P239" s="112">
        <f t="shared" si="137"/>
        <v>2093.5</v>
      </c>
      <c r="Q239" s="114">
        <f t="shared" si="138"/>
        <v>32906.5</v>
      </c>
    </row>
    <row r="240" spans="1:17" s="7" customFormat="1" ht="38.25" customHeight="1" x14ac:dyDescent="0.2">
      <c r="A240" s="107">
        <v>142</v>
      </c>
      <c r="B240" s="125" t="s">
        <v>1003</v>
      </c>
      <c r="C240" s="125" t="s">
        <v>309</v>
      </c>
      <c r="D240" s="130" t="s">
        <v>487</v>
      </c>
      <c r="E240" s="109" t="s">
        <v>308</v>
      </c>
      <c r="F240" s="109" t="s">
        <v>19</v>
      </c>
      <c r="G240" s="110">
        <v>45748</v>
      </c>
      <c r="H240" s="126">
        <v>45931</v>
      </c>
      <c r="I240" s="112">
        <v>35000</v>
      </c>
      <c r="J240" s="112">
        <v>0</v>
      </c>
      <c r="K240" s="112">
        <f t="shared" si="136"/>
        <v>35000</v>
      </c>
      <c r="L240" s="112">
        <f>IF(I240&gt;=Datos!$D$14,(Datos!$D$14*Datos!$C$14),IF(I240&lt;=Datos!$D$14,(I240*Datos!$C$14)))</f>
        <v>1004.5</v>
      </c>
      <c r="M240" s="113" t="str">
        <f>IF((I240-L240-N240)&lt;=Datos!$G$7,"0",IF((I240-L240-N240)&lt;=Datos!$G$8,((I240-L240-N240)-Datos!$F$8)*Datos!$I$6,IF((I240-L240-N240)&lt;=Datos!$G$9,Datos!$I$8+((I240-L240-N240)-Datos!$F$9)*Datos!$J$6,IF((I240-L240-N240)&gt;=Datos!$F$10,(Datos!$I$8+Datos!$J$8)+((I240-L240-N240)-Datos!$F$10)*Datos!$K$6))))</f>
        <v>0</v>
      </c>
      <c r="N240" s="112">
        <f>IF(I240&gt;=Datos!$D$15,(Datos!$D$15*Datos!$C$15),IF(I240&lt;=Datos!$D$15,(I240*Datos!$C$15)))</f>
        <v>1064</v>
      </c>
      <c r="O240" s="112">
        <v>25</v>
      </c>
      <c r="P240" s="112">
        <f t="shared" si="137"/>
        <v>2093.5</v>
      </c>
      <c r="Q240" s="114">
        <f t="shared" si="138"/>
        <v>32906.5</v>
      </c>
    </row>
    <row r="241" spans="1:17" s="7" customFormat="1" ht="38.25" customHeight="1" x14ac:dyDescent="0.2">
      <c r="A241" s="107">
        <v>143</v>
      </c>
      <c r="B241" s="125" t="s">
        <v>1004</v>
      </c>
      <c r="C241" s="125" t="s">
        <v>309</v>
      </c>
      <c r="D241" s="130" t="s">
        <v>487</v>
      </c>
      <c r="E241" s="109" t="s">
        <v>308</v>
      </c>
      <c r="F241" s="109" t="s">
        <v>19</v>
      </c>
      <c r="G241" s="110">
        <v>45748</v>
      </c>
      <c r="H241" s="126">
        <v>45931</v>
      </c>
      <c r="I241" s="112">
        <v>35000</v>
      </c>
      <c r="J241" s="112">
        <v>0</v>
      </c>
      <c r="K241" s="112">
        <f t="shared" si="136"/>
        <v>35000</v>
      </c>
      <c r="L241" s="112">
        <f>IF(I241&gt;=Datos!$D$14,(Datos!$D$14*Datos!$C$14),IF(I241&lt;=Datos!$D$14,(I241*Datos!$C$14)))</f>
        <v>1004.5</v>
      </c>
      <c r="M241" s="113" t="str">
        <f>IF((I241-L241-N241)&lt;=Datos!$G$7,"0",IF((I241-L241-N241)&lt;=Datos!$G$8,((I241-L241-N241)-Datos!$F$8)*Datos!$I$6,IF((I241-L241-N241)&lt;=Datos!$G$9,Datos!$I$8+((I241-L241-N241)-Datos!$F$9)*Datos!$J$6,IF((I241-L241-N241)&gt;=Datos!$F$10,(Datos!$I$8+Datos!$J$8)+((I241-L241-N241)-Datos!$F$10)*Datos!$K$6))))</f>
        <v>0</v>
      </c>
      <c r="N241" s="112">
        <f>IF(I241&gt;=Datos!$D$15,(Datos!$D$15*Datos!$C$15),IF(I241&lt;=Datos!$D$15,(I241*Datos!$C$15)))</f>
        <v>1064</v>
      </c>
      <c r="O241" s="112">
        <v>25</v>
      </c>
      <c r="P241" s="112">
        <f t="shared" si="137"/>
        <v>2093.5</v>
      </c>
      <c r="Q241" s="114">
        <f t="shared" si="138"/>
        <v>32906.5</v>
      </c>
    </row>
    <row r="242" spans="1:17" s="7" customFormat="1" ht="38.25" customHeight="1" x14ac:dyDescent="0.2">
      <c r="A242" s="107">
        <v>144</v>
      </c>
      <c r="B242" s="125" t="s">
        <v>1005</v>
      </c>
      <c r="C242" s="125" t="s">
        <v>309</v>
      </c>
      <c r="D242" s="130" t="s">
        <v>487</v>
      </c>
      <c r="E242" s="109" t="s">
        <v>308</v>
      </c>
      <c r="F242" s="109" t="s">
        <v>19</v>
      </c>
      <c r="G242" s="110">
        <v>45748</v>
      </c>
      <c r="H242" s="126">
        <v>45931</v>
      </c>
      <c r="I242" s="112">
        <v>35000</v>
      </c>
      <c r="J242" s="112">
        <v>0</v>
      </c>
      <c r="K242" s="112">
        <f t="shared" si="136"/>
        <v>35000</v>
      </c>
      <c r="L242" s="112">
        <f>IF(I242&gt;=Datos!$D$14,(Datos!$D$14*Datos!$C$14),IF(I242&lt;=Datos!$D$14,(I242*Datos!$C$14)))</f>
        <v>1004.5</v>
      </c>
      <c r="M242" s="113" t="str">
        <f>IF((I242-L242-N242)&lt;=Datos!$G$7,"0",IF((I242-L242-N242)&lt;=Datos!$G$8,((I242-L242-N242)-Datos!$F$8)*Datos!$I$6,IF((I242-L242-N242)&lt;=Datos!$G$9,Datos!$I$8+((I242-L242-N242)-Datos!$F$9)*Datos!$J$6,IF((I242-L242-N242)&gt;=Datos!$F$10,(Datos!$I$8+Datos!$J$8)+((I242-L242-N242)-Datos!$F$10)*Datos!$K$6))))</f>
        <v>0</v>
      </c>
      <c r="N242" s="112">
        <f>IF(I242&gt;=Datos!$D$15,(Datos!$D$15*Datos!$C$15),IF(I242&lt;=Datos!$D$15,(I242*Datos!$C$15)))</f>
        <v>1064</v>
      </c>
      <c r="O242" s="112">
        <v>25</v>
      </c>
      <c r="P242" s="112">
        <f t="shared" si="137"/>
        <v>2093.5</v>
      </c>
      <c r="Q242" s="114">
        <f t="shared" si="138"/>
        <v>32906.5</v>
      </c>
    </row>
    <row r="243" spans="1:17" s="7" customFormat="1" ht="38.25" customHeight="1" x14ac:dyDescent="0.2">
      <c r="A243" s="107">
        <v>145</v>
      </c>
      <c r="B243" s="125" t="s">
        <v>1006</v>
      </c>
      <c r="C243" s="125" t="s">
        <v>309</v>
      </c>
      <c r="D243" s="130" t="s">
        <v>313</v>
      </c>
      <c r="E243" s="109" t="s">
        <v>308</v>
      </c>
      <c r="F243" s="109" t="s">
        <v>19</v>
      </c>
      <c r="G243" s="110">
        <v>45748</v>
      </c>
      <c r="H243" s="126">
        <v>45931</v>
      </c>
      <c r="I243" s="112">
        <v>60000</v>
      </c>
      <c r="J243" s="112">
        <v>0</v>
      </c>
      <c r="K243" s="112">
        <f t="shared" si="136"/>
        <v>60000</v>
      </c>
      <c r="L243" s="112">
        <f>IF(I243&gt;=Datos!$D$14,(Datos!$D$14*Datos!$C$14),IF(I243&lt;=Datos!$D$14,(I243*Datos!$C$14)))</f>
        <v>1722</v>
      </c>
      <c r="M243" s="113">
        <f>IF((I243-L243-N243)&lt;=Datos!$G$7,"0",IF((I243-L243-N243)&lt;=Datos!$G$8,((I243-L243-N243)-Datos!$F$8)*Datos!$I$6,IF((I243-L243-N243)&lt;=Datos!$G$9,Datos!$I$8+((I243-L243-N243)-Datos!$F$9)*Datos!$J$6,IF((I243-L243-N243)&gt;=Datos!$F$10,(Datos!$I$8+Datos!$J$8)+((I243-L243-N243)-Datos!$F$10)*Datos!$K$6))))</f>
        <v>3486.6756666666661</v>
      </c>
      <c r="N243" s="112">
        <f>IF(I243&gt;=Datos!$D$15,(Datos!$D$15*Datos!$C$15),IF(I243&lt;=Datos!$D$15,(I243*Datos!$C$15)))</f>
        <v>1824</v>
      </c>
      <c r="O243" s="112">
        <v>25</v>
      </c>
      <c r="P243" s="112">
        <f t="shared" si="137"/>
        <v>7057.6756666666661</v>
      </c>
      <c r="Q243" s="114">
        <f t="shared" si="138"/>
        <v>52942.324333333338</v>
      </c>
    </row>
    <row r="244" spans="1:17" s="7" customFormat="1" ht="38.25" customHeight="1" x14ac:dyDescent="0.2">
      <c r="A244" s="107">
        <v>146</v>
      </c>
      <c r="B244" s="125" t="s">
        <v>1007</v>
      </c>
      <c r="C244" s="125" t="s">
        <v>309</v>
      </c>
      <c r="D244" s="130" t="s">
        <v>313</v>
      </c>
      <c r="E244" s="109" t="s">
        <v>308</v>
      </c>
      <c r="F244" s="109" t="s">
        <v>19</v>
      </c>
      <c r="G244" s="110">
        <v>45748</v>
      </c>
      <c r="H244" s="126">
        <v>45931</v>
      </c>
      <c r="I244" s="112">
        <v>60000</v>
      </c>
      <c r="J244" s="112">
        <v>0</v>
      </c>
      <c r="K244" s="112">
        <f t="shared" si="136"/>
        <v>60000</v>
      </c>
      <c r="L244" s="112">
        <f>IF(I244&gt;=Datos!$D$14,(Datos!$D$14*Datos!$C$14),IF(I244&lt;=Datos!$D$14,(I244*Datos!$C$14)))</f>
        <v>1722</v>
      </c>
      <c r="M244" s="113">
        <f>IF((I244-L244-N244)&lt;=Datos!$G$7,"0",IF((I244-L244-N244)&lt;=Datos!$G$8,((I244-L244-N244)-Datos!$F$8)*Datos!$I$6,IF((I244-L244-N244)&lt;=Datos!$G$9,Datos!$I$8+((I244-L244-N244)-Datos!$F$9)*Datos!$J$6,IF((I244-L244-N244)&gt;=Datos!$F$10,(Datos!$I$8+Datos!$J$8)+((I244-L244-N244)-Datos!$F$10)*Datos!$K$6))))</f>
        <v>3486.6756666666661</v>
      </c>
      <c r="N244" s="112">
        <f>IF(I244&gt;=Datos!$D$15,(Datos!$D$15*Datos!$C$15),IF(I244&lt;=Datos!$D$15,(I244*Datos!$C$15)))</f>
        <v>1824</v>
      </c>
      <c r="O244" s="112">
        <v>25</v>
      </c>
      <c r="P244" s="112">
        <f t="shared" si="137"/>
        <v>7057.6756666666661</v>
      </c>
      <c r="Q244" s="114">
        <f t="shared" si="138"/>
        <v>52942.324333333338</v>
      </c>
    </row>
    <row r="245" spans="1:17" s="7" customFormat="1" ht="38.25" customHeight="1" x14ac:dyDescent="0.2">
      <c r="A245" s="107">
        <v>147</v>
      </c>
      <c r="B245" s="125" t="s">
        <v>1008</v>
      </c>
      <c r="C245" s="125" t="s">
        <v>309</v>
      </c>
      <c r="D245" s="130" t="s">
        <v>777</v>
      </c>
      <c r="E245" s="109" t="s">
        <v>308</v>
      </c>
      <c r="F245" s="109" t="s">
        <v>19</v>
      </c>
      <c r="G245" s="110">
        <v>45748</v>
      </c>
      <c r="H245" s="126">
        <v>45931</v>
      </c>
      <c r="I245" s="112">
        <v>60000</v>
      </c>
      <c r="J245" s="112">
        <v>0</v>
      </c>
      <c r="K245" s="112">
        <f t="shared" si="136"/>
        <v>60000</v>
      </c>
      <c r="L245" s="112">
        <f>IF(I245&gt;=Datos!$D$14,(Datos!$D$14*Datos!$C$14),IF(I245&lt;=Datos!$D$14,(I245*Datos!$C$14)))</f>
        <v>1722</v>
      </c>
      <c r="M245" s="113">
        <f>IF((I245-L245-N245)&lt;=Datos!$G$7,"0",IF((I245-L245-N245)&lt;=Datos!$G$8,((I245-L245-N245)-Datos!$F$8)*Datos!$I$6,IF((I245-L245-N245)&lt;=Datos!$G$9,Datos!$I$8+((I245-L245-N245)-Datos!$F$9)*Datos!$J$6,IF((I245-L245-N245)&gt;=Datos!$F$10,(Datos!$I$8+Datos!$J$8)+((I245-L245-N245)-Datos!$F$10)*Datos!$K$6))))</f>
        <v>3486.6756666666661</v>
      </c>
      <c r="N245" s="112">
        <f>IF(I245&gt;=Datos!$D$15,(Datos!$D$15*Datos!$C$15),IF(I245&lt;=Datos!$D$15,(I245*Datos!$C$15)))</f>
        <v>1824</v>
      </c>
      <c r="O245" s="112">
        <v>25</v>
      </c>
      <c r="P245" s="112">
        <f t="shared" si="137"/>
        <v>7057.6756666666661</v>
      </c>
      <c r="Q245" s="114">
        <f t="shared" si="138"/>
        <v>52942.324333333338</v>
      </c>
    </row>
    <row r="246" spans="1:17" s="7" customFormat="1" ht="38.25" customHeight="1" x14ac:dyDescent="0.2">
      <c r="A246" s="107">
        <v>148</v>
      </c>
      <c r="B246" s="125" t="s">
        <v>1009</v>
      </c>
      <c r="C246" s="125" t="s">
        <v>309</v>
      </c>
      <c r="D246" s="130" t="s">
        <v>678</v>
      </c>
      <c r="E246" s="109" t="s">
        <v>308</v>
      </c>
      <c r="F246" s="109" t="s">
        <v>19</v>
      </c>
      <c r="G246" s="110">
        <v>45748</v>
      </c>
      <c r="H246" s="126">
        <v>45931</v>
      </c>
      <c r="I246" s="112">
        <v>60000</v>
      </c>
      <c r="J246" s="112">
        <v>0</v>
      </c>
      <c r="K246" s="112">
        <f t="shared" si="136"/>
        <v>60000</v>
      </c>
      <c r="L246" s="112">
        <f>IF(I246&gt;=Datos!$D$14,(Datos!$D$14*Datos!$C$14),IF(I246&lt;=Datos!$D$14,(I246*Datos!$C$14)))</f>
        <v>1722</v>
      </c>
      <c r="M246" s="113">
        <f>IF((I246-L246-N246)&lt;=Datos!$G$7,"0",IF((I246-L246-N246)&lt;=Datos!$G$8,((I246-L246-N246)-Datos!$F$8)*Datos!$I$6,IF((I246-L246-N246)&lt;=Datos!$G$9,Datos!$I$8+((I246-L246-N246)-Datos!$F$9)*Datos!$J$6,IF((I246-L246-N246)&gt;=Datos!$F$10,(Datos!$I$8+Datos!$J$8)+((I246-L246-N246)-Datos!$F$10)*Datos!$K$6))))</f>
        <v>3486.6756666666661</v>
      </c>
      <c r="N246" s="112">
        <f>IF(I246&gt;=Datos!$D$15,(Datos!$D$15*Datos!$C$15),IF(I246&lt;=Datos!$D$15,(I246*Datos!$C$15)))</f>
        <v>1824</v>
      </c>
      <c r="O246" s="112">
        <v>25</v>
      </c>
      <c r="P246" s="112">
        <f t="shared" si="137"/>
        <v>7057.6756666666661</v>
      </c>
      <c r="Q246" s="114">
        <f t="shared" si="138"/>
        <v>52942.324333333338</v>
      </c>
    </row>
    <row r="247" spans="1:17" s="7" customFormat="1" ht="38.25" customHeight="1" x14ac:dyDescent="0.2">
      <c r="A247" s="107">
        <v>149</v>
      </c>
      <c r="B247" s="125" t="s">
        <v>1010</v>
      </c>
      <c r="C247" s="125" t="s">
        <v>309</v>
      </c>
      <c r="D247" s="130" t="s">
        <v>678</v>
      </c>
      <c r="E247" s="109" t="s">
        <v>308</v>
      </c>
      <c r="F247" s="109" t="s">
        <v>19</v>
      </c>
      <c r="G247" s="110">
        <v>45748</v>
      </c>
      <c r="H247" s="126">
        <v>45931</v>
      </c>
      <c r="I247" s="112">
        <v>60000</v>
      </c>
      <c r="J247" s="112">
        <v>0</v>
      </c>
      <c r="K247" s="112">
        <f t="shared" si="136"/>
        <v>60000</v>
      </c>
      <c r="L247" s="112">
        <f>IF(I247&gt;=Datos!$D$14,(Datos!$D$14*Datos!$C$14),IF(I247&lt;=Datos!$D$14,(I247*Datos!$C$14)))</f>
        <v>1722</v>
      </c>
      <c r="M247" s="113">
        <f>IF((I247-L247-N247)&lt;=Datos!$G$7,"0",IF((I247-L247-N247)&lt;=Datos!$G$8,((I247-L247-N247)-Datos!$F$8)*Datos!$I$6,IF((I247-L247-N247)&lt;=Datos!$G$9,Datos!$I$8+((I247-L247-N247)-Datos!$F$9)*Datos!$J$6,IF((I247-L247-N247)&gt;=Datos!$F$10,(Datos!$I$8+Datos!$J$8)+((I247-L247-N247)-Datos!$F$10)*Datos!$K$6))))</f>
        <v>3486.6756666666661</v>
      </c>
      <c r="N247" s="112">
        <f>IF(I247&gt;=Datos!$D$15,(Datos!$D$15*Datos!$C$15),IF(I247&lt;=Datos!$D$15,(I247*Datos!$C$15)))</f>
        <v>1824</v>
      </c>
      <c r="O247" s="112">
        <v>25</v>
      </c>
      <c r="P247" s="112">
        <f t="shared" si="137"/>
        <v>7057.6756666666661</v>
      </c>
      <c r="Q247" s="114">
        <f t="shared" si="138"/>
        <v>52942.324333333338</v>
      </c>
    </row>
    <row r="248" spans="1:17" s="7" customFormat="1" ht="38.25" customHeight="1" x14ac:dyDescent="0.2">
      <c r="A248" s="107">
        <v>150</v>
      </c>
      <c r="B248" s="125" t="s">
        <v>1011</v>
      </c>
      <c r="C248" s="125" t="s">
        <v>309</v>
      </c>
      <c r="D248" s="130" t="s">
        <v>777</v>
      </c>
      <c r="E248" s="109" t="s">
        <v>308</v>
      </c>
      <c r="F248" s="109" t="s">
        <v>19</v>
      </c>
      <c r="G248" s="110">
        <v>45748</v>
      </c>
      <c r="H248" s="126">
        <v>45931</v>
      </c>
      <c r="I248" s="112">
        <v>60000</v>
      </c>
      <c r="J248" s="112">
        <v>0</v>
      </c>
      <c r="K248" s="112">
        <f t="shared" si="136"/>
        <v>60000</v>
      </c>
      <c r="L248" s="112">
        <f>IF(I248&gt;=Datos!$D$14,(Datos!$D$14*Datos!$C$14),IF(I248&lt;=Datos!$D$14,(I248*Datos!$C$14)))</f>
        <v>1722</v>
      </c>
      <c r="M248" s="113">
        <f>IF((I248-L248-N248)&lt;=Datos!$G$7,"0",IF((I248-L248-N248)&lt;=Datos!$G$8,((I248-L248-N248)-Datos!$F$8)*Datos!$I$6,IF((I248-L248-N248)&lt;=Datos!$G$9,Datos!$I$8+((I248-L248-N248)-Datos!$F$9)*Datos!$J$6,IF((I248-L248-N248)&gt;=Datos!$F$10,(Datos!$I$8+Datos!$J$8)+((I248-L248-N248)-Datos!$F$10)*Datos!$K$6))))</f>
        <v>3486.6756666666661</v>
      </c>
      <c r="N248" s="112">
        <f>IF(I248&gt;=Datos!$D$15,(Datos!$D$15*Datos!$C$15),IF(I248&lt;=Datos!$D$15,(I248*Datos!$C$15)))</f>
        <v>1824</v>
      </c>
      <c r="O248" s="112">
        <v>25</v>
      </c>
      <c r="P248" s="112">
        <f t="shared" si="137"/>
        <v>7057.6756666666661</v>
      </c>
      <c r="Q248" s="114">
        <f t="shared" si="138"/>
        <v>52942.324333333338</v>
      </c>
    </row>
    <row r="249" spans="1:17" s="7" customFormat="1" ht="38.25" customHeight="1" x14ac:dyDescent="0.2">
      <c r="A249" s="107">
        <v>151</v>
      </c>
      <c r="B249" s="125" t="s">
        <v>1012</v>
      </c>
      <c r="C249" s="125" t="s">
        <v>309</v>
      </c>
      <c r="D249" s="130" t="s">
        <v>678</v>
      </c>
      <c r="E249" s="109" t="s">
        <v>308</v>
      </c>
      <c r="F249" s="109" t="s">
        <v>19</v>
      </c>
      <c r="G249" s="110">
        <v>45748</v>
      </c>
      <c r="H249" s="126">
        <v>45931</v>
      </c>
      <c r="I249" s="112">
        <v>60000</v>
      </c>
      <c r="J249" s="112">
        <v>0</v>
      </c>
      <c r="K249" s="112">
        <f t="shared" si="136"/>
        <v>60000</v>
      </c>
      <c r="L249" s="112">
        <f>IF(I249&gt;=Datos!$D$14,(Datos!$D$14*Datos!$C$14),IF(I249&lt;=Datos!$D$14,(I249*Datos!$C$14)))</f>
        <v>1722</v>
      </c>
      <c r="M249" s="113">
        <f>IF((I249-L249-N249)&lt;=Datos!$G$7,"0",IF((I249-L249-N249)&lt;=Datos!$G$8,((I249-L249-N249)-Datos!$F$8)*Datos!$I$6,IF((I249-L249-N249)&lt;=Datos!$G$9,Datos!$I$8+((I249-L249-N249)-Datos!$F$9)*Datos!$J$6,IF((I249-L249-N249)&gt;=Datos!$F$10,(Datos!$I$8+Datos!$J$8)+((I249-L249-N249)-Datos!$F$10)*Datos!$K$6))))</f>
        <v>3486.6756666666661</v>
      </c>
      <c r="N249" s="112">
        <f>IF(I249&gt;=Datos!$D$15,(Datos!$D$15*Datos!$C$15),IF(I249&lt;=Datos!$D$15,(I249*Datos!$C$15)))</f>
        <v>1824</v>
      </c>
      <c r="O249" s="112">
        <v>25</v>
      </c>
      <c r="P249" s="112">
        <f t="shared" si="137"/>
        <v>7057.6756666666661</v>
      </c>
      <c r="Q249" s="114">
        <f t="shared" si="138"/>
        <v>52942.324333333338</v>
      </c>
    </row>
    <row r="250" spans="1:17" s="7" customFormat="1" ht="38.25" customHeight="1" x14ac:dyDescent="0.2">
      <c r="A250" s="107">
        <v>152</v>
      </c>
      <c r="B250" s="125" t="s">
        <v>1013</v>
      </c>
      <c r="C250" s="125" t="s">
        <v>309</v>
      </c>
      <c r="D250" s="130" t="s">
        <v>678</v>
      </c>
      <c r="E250" s="109" t="s">
        <v>308</v>
      </c>
      <c r="F250" s="109" t="s">
        <v>19</v>
      </c>
      <c r="G250" s="110">
        <v>45748</v>
      </c>
      <c r="H250" s="126">
        <v>45931</v>
      </c>
      <c r="I250" s="112">
        <v>60000</v>
      </c>
      <c r="J250" s="112">
        <v>0</v>
      </c>
      <c r="K250" s="112">
        <f t="shared" si="136"/>
        <v>60000</v>
      </c>
      <c r="L250" s="112">
        <f>IF(I250&gt;=Datos!$D$14,(Datos!$D$14*Datos!$C$14),IF(I250&lt;=Datos!$D$14,(I250*Datos!$C$14)))</f>
        <v>1722</v>
      </c>
      <c r="M250" s="113">
        <f>IF((I250-L250-N250)&lt;=Datos!$G$7,"0",IF((I250-L250-N250)&lt;=Datos!$G$8,((I250-L250-N250)-Datos!$F$8)*Datos!$I$6,IF((I250-L250-N250)&lt;=Datos!$G$9,Datos!$I$8+((I250-L250-N250)-Datos!$F$9)*Datos!$J$6,IF((I250-L250-N250)&gt;=Datos!$F$10,(Datos!$I$8+Datos!$J$8)+((I250-L250-N250)-Datos!$F$10)*Datos!$K$6))))</f>
        <v>3486.6756666666661</v>
      </c>
      <c r="N250" s="112">
        <f>IF(I250&gt;=Datos!$D$15,(Datos!$D$15*Datos!$C$15),IF(I250&lt;=Datos!$D$15,(I250*Datos!$C$15)))</f>
        <v>1824</v>
      </c>
      <c r="O250" s="112">
        <v>25</v>
      </c>
      <c r="P250" s="112">
        <f t="shared" si="137"/>
        <v>7057.6756666666661</v>
      </c>
      <c r="Q250" s="114">
        <f t="shared" si="138"/>
        <v>52942.324333333338</v>
      </c>
    </row>
    <row r="251" spans="1:17" s="7" customFormat="1" ht="38.25" customHeight="1" x14ac:dyDescent="0.2">
      <c r="A251" s="107">
        <v>153</v>
      </c>
      <c r="B251" s="125" t="s">
        <v>610</v>
      </c>
      <c r="C251" s="125" t="s">
        <v>309</v>
      </c>
      <c r="D251" s="130" t="s">
        <v>679</v>
      </c>
      <c r="E251" s="109" t="s">
        <v>308</v>
      </c>
      <c r="F251" s="109" t="s">
        <v>19</v>
      </c>
      <c r="G251" s="110">
        <v>45597</v>
      </c>
      <c r="H251" s="126">
        <v>45778</v>
      </c>
      <c r="I251" s="112">
        <v>66000</v>
      </c>
      <c r="J251" s="112">
        <v>0</v>
      </c>
      <c r="K251" s="112">
        <f t="shared" si="131"/>
        <v>66000</v>
      </c>
      <c r="L251" s="112">
        <f>IF(I251&gt;=Datos!$D$14,(Datos!$D$14*Datos!$C$14),IF(I251&lt;=Datos!$D$14,(I251*Datos!$C$14)))</f>
        <v>1894.2</v>
      </c>
      <c r="M251" s="113">
        <f>IF((I251-L251-N251)&lt;=Datos!$G$7,"0",IF((I251-L251-N251)&lt;=Datos!$G$8,((I251-L251-N251)-Datos!$F$8)*Datos!$I$6,IF((I251-L251-N251)&lt;=Datos!$G$9,Datos!$I$8+((I251-L251-N251)-Datos!$F$9)*Datos!$J$6,IF((I251-L251-N251)&gt;=Datos!$F$10,(Datos!$I$8+Datos!$J$8)+((I251-L251-N251)-Datos!$F$10)*Datos!$K$6))))</f>
        <v>4615.755666666666</v>
      </c>
      <c r="N251" s="112">
        <f>IF(I251&gt;=Datos!$D$15,(Datos!$D$15*Datos!$C$15),IF(I251&lt;=Datos!$D$15,(I251*Datos!$C$15)))</f>
        <v>2006.4</v>
      </c>
      <c r="O251" s="112">
        <v>25</v>
      </c>
      <c r="P251" s="112">
        <f>SUM(L251:O251)</f>
        <v>8541.3556666666664</v>
      </c>
      <c r="Q251" s="114">
        <f>+K251-P251</f>
        <v>57458.64433333333</v>
      </c>
    </row>
    <row r="252" spans="1:17" s="86" customFormat="1" ht="36.75" customHeight="1" x14ac:dyDescent="0.2">
      <c r="A252" s="271" t="s">
        <v>490</v>
      </c>
      <c r="B252" s="272"/>
      <c r="C252" s="117">
        <v>18</v>
      </c>
      <c r="D252" s="300"/>
      <c r="E252" s="300"/>
      <c r="F252" s="300"/>
      <c r="G252" s="300"/>
      <c r="H252" s="301"/>
      <c r="I252" s="122">
        <f>SUM(I234:I251)</f>
        <v>1004000</v>
      </c>
      <c r="J252" s="122">
        <f t="shared" ref="J252:Q252" si="139">SUM(J234:J251)</f>
        <v>0</v>
      </c>
      <c r="K252" s="122">
        <f t="shared" si="139"/>
        <v>1004000</v>
      </c>
      <c r="L252" s="122">
        <f t="shared" si="139"/>
        <v>28814.799999999999</v>
      </c>
      <c r="M252" s="122">
        <f t="shared" si="139"/>
        <v>53329.77933333331</v>
      </c>
      <c r="N252" s="122">
        <f t="shared" si="139"/>
        <v>30521.600000000002</v>
      </c>
      <c r="O252" s="122">
        <f t="shared" si="139"/>
        <v>450</v>
      </c>
      <c r="P252" s="122">
        <f t="shared" si="139"/>
        <v>113116.1793333333</v>
      </c>
      <c r="Q252" s="122">
        <f t="shared" si="139"/>
        <v>890883.82066666649</v>
      </c>
    </row>
    <row r="253" spans="1:17" s="7" customFormat="1" ht="36.75" customHeight="1" x14ac:dyDescent="0.2">
      <c r="A253" s="271" t="s">
        <v>814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272"/>
      <c r="N253" s="272"/>
      <c r="O253" s="272"/>
      <c r="P253" s="272"/>
      <c r="Q253" s="273"/>
    </row>
    <row r="254" spans="1:17" s="7" customFormat="1" ht="38.25" customHeight="1" x14ac:dyDescent="0.2">
      <c r="A254" s="107">
        <v>154</v>
      </c>
      <c r="B254" s="125" t="s">
        <v>813</v>
      </c>
      <c r="C254" s="125" t="s">
        <v>310</v>
      </c>
      <c r="D254" s="130" t="s">
        <v>336</v>
      </c>
      <c r="E254" s="109" t="s">
        <v>308</v>
      </c>
      <c r="F254" s="109" t="s">
        <v>19</v>
      </c>
      <c r="G254" s="110">
        <v>45627</v>
      </c>
      <c r="H254" s="126">
        <v>45809</v>
      </c>
      <c r="I254" s="112">
        <v>66000</v>
      </c>
      <c r="J254" s="112">
        <v>0</v>
      </c>
      <c r="K254" s="112">
        <f>SUM(I254:J254)</f>
        <v>66000</v>
      </c>
      <c r="L254" s="112">
        <f>IF(I254&gt;=Datos!$D$14,(Datos!$D$14*Datos!$C$14),IF(I254&lt;=Datos!$D$14,(I254*Datos!$C$14)))</f>
        <v>1894.2</v>
      </c>
      <c r="M254" s="113">
        <f>IF((I254-L254-N254)&lt;=Datos!$G$7,"0",IF((I254-L254-N254)&lt;=Datos!$G$8,((I254-L254-N254)-Datos!$F$8)*Datos!$I$6,IF((I254-L254-N254)&lt;=Datos!$G$9,Datos!$I$8+((I254-L254-N254)-Datos!$F$9)*Datos!$J$6,IF((I254-L254-N254)&gt;=Datos!$F$10,(Datos!$I$8+Datos!$J$8)+((I254-L254-N254)-Datos!$F$10)*Datos!$K$6))))</f>
        <v>4615.755666666666</v>
      </c>
      <c r="N254" s="112">
        <f>IF(I254&gt;=Datos!$D$15,(Datos!$D$15*Datos!$C$15),IF(I254&lt;=Datos!$D$15,(I254*Datos!$C$15)))</f>
        <v>2006.4</v>
      </c>
      <c r="O254" s="112">
        <v>25</v>
      </c>
      <c r="P254" s="112">
        <f>SUM(L254:O254)</f>
        <v>8541.3556666666664</v>
      </c>
      <c r="Q254" s="114">
        <f>+K254-P254</f>
        <v>57458.64433333333</v>
      </c>
    </row>
    <row r="255" spans="1:17" s="86" customFormat="1" ht="36.75" customHeight="1" x14ac:dyDescent="0.2">
      <c r="A255" s="271" t="s">
        <v>490</v>
      </c>
      <c r="B255" s="272"/>
      <c r="C255" s="117">
        <v>1</v>
      </c>
      <c r="D255" s="300"/>
      <c r="E255" s="300"/>
      <c r="F255" s="300"/>
      <c r="G255" s="300"/>
      <c r="H255" s="301"/>
      <c r="I255" s="122">
        <f>SUM(I254)</f>
        <v>66000</v>
      </c>
      <c r="J255" s="122">
        <f t="shared" ref="J255:Q255" si="140">SUM(J254)</f>
        <v>0</v>
      </c>
      <c r="K255" s="122">
        <f t="shared" si="140"/>
        <v>66000</v>
      </c>
      <c r="L255" s="122">
        <f t="shared" si="140"/>
        <v>1894.2</v>
      </c>
      <c r="M255" s="122">
        <f t="shared" si="140"/>
        <v>4615.755666666666</v>
      </c>
      <c r="N255" s="122">
        <f t="shared" si="140"/>
        <v>2006.4</v>
      </c>
      <c r="O255" s="122">
        <f t="shared" si="140"/>
        <v>25</v>
      </c>
      <c r="P255" s="122">
        <f t="shared" si="140"/>
        <v>8541.3556666666664</v>
      </c>
      <c r="Q255" s="122">
        <f t="shared" si="140"/>
        <v>57458.64433333333</v>
      </c>
    </row>
    <row r="256" spans="1:17" ht="36.75" customHeight="1" thickBot="1" x14ac:dyDescent="0.25">
      <c r="A256" s="297" t="s">
        <v>11</v>
      </c>
      <c r="B256" s="296"/>
      <c r="C256" s="294"/>
      <c r="D256" s="295"/>
      <c r="E256" s="295"/>
      <c r="F256" s="295"/>
      <c r="G256" s="295"/>
      <c r="H256" s="296"/>
      <c r="I256" s="217">
        <f t="shared" ref="I256:Q256" si="141">+I229+I124+I60+I162++I255+I217+I159+I40+I150+I252+I232+I133+I113+I171+I26+I156+I168+I136+I34+I145+I139+I130+I121+I117+I110+I107+I102+I96+I93+I90+I86+I80+I75+I70+I65+I57+I52+I45+I37+I127+I31+I23+I20+I16</f>
        <v>10167000</v>
      </c>
      <c r="J256" s="217">
        <f t="shared" si="141"/>
        <v>0</v>
      </c>
      <c r="K256" s="217">
        <f t="shared" si="141"/>
        <v>10167000</v>
      </c>
      <c r="L256" s="217">
        <f t="shared" si="141"/>
        <v>291792.90000000002</v>
      </c>
      <c r="M256" s="217">
        <f t="shared" si="141"/>
        <v>798379.27566666633</v>
      </c>
      <c r="N256" s="217">
        <f t="shared" si="141"/>
        <v>309076.80000000005</v>
      </c>
      <c r="O256" s="217">
        <f t="shared" si="141"/>
        <v>213718.49</v>
      </c>
      <c r="P256" s="217">
        <f t="shared" si="141"/>
        <v>1612967.4656666669</v>
      </c>
      <c r="Q256" s="217">
        <f t="shared" si="141"/>
        <v>8554032.5343333334</v>
      </c>
    </row>
    <row r="257" spans="3:15" ht="25.5" customHeight="1" x14ac:dyDescent="0.2"/>
    <row r="258" spans="3:15" x14ac:dyDescent="0.2">
      <c r="I258" s="222"/>
    </row>
    <row r="261" spans="3:15" x14ac:dyDescent="0.2">
      <c r="J261" s="7"/>
      <c r="K261" s="7"/>
      <c r="N261"/>
    </row>
    <row r="262" spans="3:15" ht="12.75" customHeight="1" x14ac:dyDescent="0.2">
      <c r="C262" s="2" t="s">
        <v>20</v>
      </c>
      <c r="D262" s="2"/>
      <c r="E262" s="286" t="s">
        <v>22</v>
      </c>
      <c r="F262" s="286"/>
      <c r="G262" s="2"/>
      <c r="H262" s="2"/>
      <c r="J262" s="7"/>
      <c r="K262" s="7"/>
      <c r="N262" s="286" t="s">
        <v>22</v>
      </c>
      <c r="O262" s="286"/>
    </row>
    <row r="263" spans="3:15" x14ac:dyDescent="0.2">
      <c r="C263" s="2"/>
      <c r="D263" s="2"/>
      <c r="F263" s="5"/>
      <c r="G263" s="5"/>
      <c r="H263" s="5"/>
      <c r="J263" s="7"/>
      <c r="K263" s="7"/>
      <c r="N263"/>
    </row>
    <row r="264" spans="3:15" x14ac:dyDescent="0.2">
      <c r="C264" s="2"/>
      <c r="D264" s="2"/>
      <c r="F264" s="5"/>
      <c r="G264" s="5"/>
      <c r="H264" s="5"/>
      <c r="J264" s="7"/>
      <c r="K264" s="7"/>
      <c r="N264"/>
    </row>
    <row r="265" spans="3:15" x14ac:dyDescent="0.2">
      <c r="C265" s="144"/>
      <c r="D265" s="2"/>
      <c r="E265" s="144"/>
      <c r="F265" s="144"/>
      <c r="G265" s="5"/>
      <c r="H265" s="5"/>
      <c r="J265" s="7"/>
      <c r="K265" s="7"/>
      <c r="N265" s="145"/>
      <c r="O265" s="145"/>
    </row>
    <row r="266" spans="3:15" x14ac:dyDescent="0.2">
      <c r="C266" s="2" t="s">
        <v>21</v>
      </c>
      <c r="D266" s="2"/>
      <c r="E266" s="293" t="s">
        <v>24</v>
      </c>
      <c r="F266" s="293"/>
      <c r="G266" s="2"/>
      <c r="H266" s="2"/>
      <c r="J266" s="7"/>
      <c r="K266" s="7"/>
      <c r="N266" s="286" t="s">
        <v>23</v>
      </c>
      <c r="O266" s="286"/>
    </row>
    <row r="267" spans="3:15" x14ac:dyDescent="0.2">
      <c r="J267" s="7"/>
      <c r="K267" s="7"/>
      <c r="N267"/>
    </row>
    <row r="268" spans="3:15" x14ac:dyDescent="0.2">
      <c r="J268" s="7"/>
      <c r="K268" s="7"/>
      <c r="N268"/>
    </row>
  </sheetData>
  <autoFilter ref="O2:O268" xr:uid="{00000000-0009-0000-0000-000003000000}"/>
  <sortState xmlns:xlrd2="http://schemas.microsoft.com/office/spreadsheetml/2017/richdata2" ref="B17:Q51">
    <sortCondition ref="B17:B51"/>
  </sortState>
  <mergeCells count="127">
    <mergeCell ref="A58:Q58"/>
    <mergeCell ref="A60:B60"/>
    <mergeCell ref="D60:H60"/>
    <mergeCell ref="A122:Q122"/>
    <mergeCell ref="A124:B124"/>
    <mergeCell ref="D124:H124"/>
    <mergeCell ref="A111:Q111"/>
    <mergeCell ref="A113:B113"/>
    <mergeCell ref="D113:H113"/>
    <mergeCell ref="D117:H117"/>
    <mergeCell ref="A71:Q71"/>
    <mergeCell ref="A75:B75"/>
    <mergeCell ref="A110:B110"/>
    <mergeCell ref="D110:H110"/>
    <mergeCell ref="A96:B96"/>
    <mergeCell ref="D96:H96"/>
    <mergeCell ref="A97:Q97"/>
    <mergeCell ref="A103:Q103"/>
    <mergeCell ref="A102:B102"/>
    <mergeCell ref="A76:Q76"/>
    <mergeCell ref="A81:Q81"/>
    <mergeCell ref="A87:Q87"/>
    <mergeCell ref="A107:B107"/>
    <mergeCell ref="D107:H107"/>
    <mergeCell ref="A160:Q160"/>
    <mergeCell ref="A162:B162"/>
    <mergeCell ref="D162:H162"/>
    <mergeCell ref="A151:Q151"/>
    <mergeCell ref="A156:B156"/>
    <mergeCell ref="D156:H156"/>
    <mergeCell ref="A163:Q163"/>
    <mergeCell ref="A168:B168"/>
    <mergeCell ref="D168:H168"/>
    <mergeCell ref="A145:B145"/>
    <mergeCell ref="D145:H145"/>
    <mergeCell ref="A137:Q137"/>
    <mergeCell ref="A139:B139"/>
    <mergeCell ref="D139:H139"/>
    <mergeCell ref="A157:Q157"/>
    <mergeCell ref="A159:B159"/>
    <mergeCell ref="D159:H159"/>
    <mergeCell ref="A146:Q146"/>
    <mergeCell ref="A150:B150"/>
    <mergeCell ref="D150:H150"/>
    <mergeCell ref="A136:B136"/>
    <mergeCell ref="D136:H136"/>
    <mergeCell ref="N262:O262"/>
    <mergeCell ref="N266:O266"/>
    <mergeCell ref="A5:Q5"/>
    <mergeCell ref="A7:Q7"/>
    <mergeCell ref="A6:Q6"/>
    <mergeCell ref="E262:F262"/>
    <mergeCell ref="E266:F266"/>
    <mergeCell ref="A17:Q17"/>
    <mergeCell ref="A20:B20"/>
    <mergeCell ref="A57:B57"/>
    <mergeCell ref="D57:H57"/>
    <mergeCell ref="A114:Q114"/>
    <mergeCell ref="A118:Q118"/>
    <mergeCell ref="B9:N9"/>
    <mergeCell ref="A80:B80"/>
    <mergeCell ref="A128:Q128"/>
    <mergeCell ref="A70:B70"/>
    <mergeCell ref="A86:B86"/>
    <mergeCell ref="A121:B121"/>
    <mergeCell ref="D121:H121"/>
    <mergeCell ref="A117:B117"/>
    <mergeCell ref="A140:Q140"/>
    <mergeCell ref="A256:B256"/>
    <mergeCell ref="C256:H256"/>
    <mergeCell ref="A169:Q169"/>
    <mergeCell ref="A171:B171"/>
    <mergeCell ref="D171:H171"/>
    <mergeCell ref="A233:Q233"/>
    <mergeCell ref="A252:B252"/>
    <mergeCell ref="D252:H252"/>
    <mergeCell ref="D232:H232"/>
    <mergeCell ref="A232:B232"/>
    <mergeCell ref="A230:Q230"/>
    <mergeCell ref="A253:Q253"/>
    <mergeCell ref="A255:B255"/>
    <mergeCell ref="D255:H255"/>
    <mergeCell ref="A172:Q172"/>
    <mergeCell ref="A217:B217"/>
    <mergeCell ref="D217:H217"/>
    <mergeCell ref="A218:Q218"/>
    <mergeCell ref="A229:B229"/>
    <mergeCell ref="D229:H229"/>
    <mergeCell ref="A134:Q134"/>
    <mergeCell ref="A61:Q61"/>
    <mergeCell ref="A66:Q66"/>
    <mergeCell ref="A65:B65"/>
    <mergeCell ref="D65:H65"/>
    <mergeCell ref="A90:B90"/>
    <mergeCell ref="A91:Q91"/>
    <mergeCell ref="A93:B93"/>
    <mergeCell ref="D93:H93"/>
    <mergeCell ref="A94:Q94"/>
    <mergeCell ref="D75:H75"/>
    <mergeCell ref="A131:Q131"/>
    <mergeCell ref="A133:B133"/>
    <mergeCell ref="D133:H133"/>
    <mergeCell ref="A130:B130"/>
    <mergeCell ref="D130:H130"/>
    <mergeCell ref="A108:Q108"/>
    <mergeCell ref="A127:B127"/>
    <mergeCell ref="D127:H127"/>
    <mergeCell ref="A125:Q125"/>
    <mergeCell ref="A14:Q14"/>
    <mergeCell ref="A16:B16"/>
    <mergeCell ref="A52:B52"/>
    <mergeCell ref="A46:Q46"/>
    <mergeCell ref="A53:Q53"/>
    <mergeCell ref="A27:Q27"/>
    <mergeCell ref="A31:B31"/>
    <mergeCell ref="A41:Q41"/>
    <mergeCell ref="A45:B45"/>
    <mergeCell ref="A21:Q21"/>
    <mergeCell ref="A35:Q35"/>
    <mergeCell ref="A23:B23"/>
    <mergeCell ref="A37:B37"/>
    <mergeCell ref="A38:Q38"/>
    <mergeCell ref="A40:B40"/>
    <mergeCell ref="A24:Q24"/>
    <mergeCell ref="A26:B26"/>
    <mergeCell ref="A32:Q32"/>
    <mergeCell ref="A34:B34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0"/>
  <sheetViews>
    <sheetView showGridLines="0" topLeftCell="G84" zoomScale="91" zoomScaleNormal="91" zoomScaleSheetLayoutView="48" workbookViewId="0">
      <selection activeCell="Q99" sqref="Q99"/>
    </sheetView>
  </sheetViews>
  <sheetFormatPr baseColWidth="10" defaultColWidth="9.140625" defaultRowHeight="12.75" x14ac:dyDescent="0.2"/>
  <cols>
    <col min="1" max="1" width="6.5703125" style="9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</row>
    <row r="3" spans="1:17" ht="9.75" customHeight="1" x14ac:dyDescent="0.2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7" ht="21.75" customHeight="1" x14ac:dyDescent="0.2">
      <c r="A4" s="282" t="s">
        <v>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7" ht="26.25" customHeight="1" x14ac:dyDescent="0.25">
      <c r="A5" s="282" t="s">
        <v>1055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14"/>
      <c r="Q5" s="14"/>
    </row>
    <row r="6" spans="1:17" ht="10.5" customHeight="1" x14ac:dyDescent="0.2">
      <c r="B6" s="148"/>
      <c r="C6" s="148"/>
      <c r="G6" s="148"/>
      <c r="H6" s="148"/>
      <c r="I6" s="148"/>
      <c r="K6" s="148"/>
      <c r="M6" s="148"/>
      <c r="N6" s="148"/>
    </row>
    <row r="7" spans="1:17" x14ac:dyDescent="0.2">
      <c r="A7" s="165"/>
      <c r="B7" s="286" t="s">
        <v>728</v>
      </c>
      <c r="C7" s="286"/>
      <c r="D7" s="286"/>
      <c r="E7" s="286"/>
      <c r="F7" s="286"/>
      <c r="G7" s="286"/>
      <c r="H7" s="286"/>
      <c r="I7" s="286"/>
      <c r="J7" s="286"/>
      <c r="K7" s="287"/>
      <c r="L7" s="288"/>
      <c r="M7" s="289"/>
      <c r="N7" s="286"/>
      <c r="O7" s="2"/>
    </row>
    <row r="8" spans="1:17" ht="14.25" customHeight="1" thickBot="1" x14ac:dyDescent="0.25">
      <c r="B8" s="148"/>
      <c r="C8" s="148"/>
      <c r="G8" s="148"/>
      <c r="H8" s="148"/>
      <c r="I8" s="148"/>
      <c r="K8" s="148"/>
      <c r="M8" s="148"/>
      <c r="N8" s="148"/>
    </row>
    <row r="9" spans="1:17" s="4" customFormat="1" ht="29.25" customHeight="1" thickBot="1" x14ac:dyDescent="0.25">
      <c r="A9" s="218" t="s">
        <v>8</v>
      </c>
      <c r="B9" s="149" t="s">
        <v>5</v>
      </c>
      <c r="C9" s="149" t="s">
        <v>17</v>
      </c>
      <c r="D9" s="149" t="s">
        <v>6</v>
      </c>
      <c r="E9" s="149" t="s">
        <v>304</v>
      </c>
      <c r="F9" s="149" t="s">
        <v>18</v>
      </c>
      <c r="G9" s="149" t="s">
        <v>12</v>
      </c>
      <c r="H9" s="149" t="s">
        <v>346</v>
      </c>
      <c r="I9" s="149" t="s">
        <v>347</v>
      </c>
      <c r="J9" s="149" t="s">
        <v>0</v>
      </c>
      <c r="K9" s="149" t="s">
        <v>1</v>
      </c>
      <c r="L9" s="149" t="s">
        <v>2</v>
      </c>
      <c r="M9" s="149" t="s">
        <v>348</v>
      </c>
      <c r="N9" s="149" t="s">
        <v>349</v>
      </c>
      <c r="O9" s="150" t="s">
        <v>10</v>
      </c>
    </row>
    <row r="10" spans="1:17" s="7" customFormat="1" ht="36.75" customHeight="1" x14ac:dyDescent="0.2">
      <c r="A10" s="290" t="s">
        <v>520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2"/>
    </row>
    <row r="11" spans="1:17" s="1" customFormat="1" ht="32.1" customHeight="1" x14ac:dyDescent="0.2">
      <c r="A11" s="151">
        <v>1</v>
      </c>
      <c r="B11" s="115" t="s">
        <v>878</v>
      </c>
      <c r="C11" s="125" t="s">
        <v>309</v>
      </c>
      <c r="D11" s="115" t="s">
        <v>353</v>
      </c>
      <c r="E11" s="153" t="s">
        <v>345</v>
      </c>
      <c r="F11" s="116" t="s">
        <v>306</v>
      </c>
      <c r="G11" s="139">
        <v>18000</v>
      </c>
      <c r="H11" s="139">
        <v>0</v>
      </c>
      <c r="I11" s="139">
        <v>18000</v>
      </c>
      <c r="J11" s="139">
        <v>0</v>
      </c>
      <c r="K11" s="139">
        <v>0</v>
      </c>
      <c r="L11" s="139">
        <v>0</v>
      </c>
      <c r="M11" s="139">
        <v>0</v>
      </c>
      <c r="N11" s="139">
        <f t="shared" ref="N11:N12" si="0">SUM(J11:M11)</f>
        <v>0</v>
      </c>
      <c r="O11" s="114">
        <f t="shared" ref="O11:O25" si="1">+I11-N11</f>
        <v>18000</v>
      </c>
    </row>
    <row r="12" spans="1:17" s="1" customFormat="1" ht="32.1" customHeight="1" x14ac:dyDescent="0.2">
      <c r="A12" s="151">
        <v>2</v>
      </c>
      <c r="B12" s="115" t="s">
        <v>879</v>
      </c>
      <c r="C12" s="115" t="s">
        <v>309</v>
      </c>
      <c r="D12" s="115" t="s">
        <v>353</v>
      </c>
      <c r="E12" s="153" t="s">
        <v>345</v>
      </c>
      <c r="F12" s="116" t="s">
        <v>306</v>
      </c>
      <c r="G12" s="139">
        <v>13000</v>
      </c>
      <c r="H12" s="139">
        <v>0</v>
      </c>
      <c r="I12" s="139">
        <v>13000</v>
      </c>
      <c r="J12" s="139">
        <v>0</v>
      </c>
      <c r="K12" s="139">
        <v>0</v>
      </c>
      <c r="L12" s="139">
        <v>0</v>
      </c>
      <c r="M12" s="139">
        <v>0</v>
      </c>
      <c r="N12" s="139">
        <f t="shared" si="0"/>
        <v>0</v>
      </c>
      <c r="O12" s="114">
        <f t="shared" si="1"/>
        <v>13000</v>
      </c>
    </row>
    <row r="13" spans="1:17" s="16" customFormat="1" ht="32.1" customHeight="1" x14ac:dyDescent="0.2">
      <c r="A13" s="151">
        <v>3</v>
      </c>
      <c r="B13" s="159" t="s">
        <v>880</v>
      </c>
      <c r="C13" s="115" t="s">
        <v>309</v>
      </c>
      <c r="D13" s="115" t="s">
        <v>353</v>
      </c>
      <c r="E13" s="153" t="s">
        <v>345</v>
      </c>
      <c r="F13" s="116" t="s">
        <v>306</v>
      </c>
      <c r="G13" s="139">
        <v>13000</v>
      </c>
      <c r="H13" s="139">
        <v>0</v>
      </c>
      <c r="I13" s="139">
        <v>13000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14">
        <f t="shared" si="1"/>
        <v>13000</v>
      </c>
    </row>
    <row r="14" spans="1:17" s="1" customFormat="1" ht="32.1" customHeight="1" x14ac:dyDescent="0.2">
      <c r="A14" s="151">
        <v>4</v>
      </c>
      <c r="B14" s="221" t="s">
        <v>1036</v>
      </c>
      <c r="C14" s="125" t="s">
        <v>309</v>
      </c>
      <c r="D14" s="125" t="s">
        <v>353</v>
      </c>
      <c r="E14" s="109" t="s">
        <v>345</v>
      </c>
      <c r="F14" s="116" t="s">
        <v>306</v>
      </c>
      <c r="G14" s="139">
        <v>10500</v>
      </c>
      <c r="H14" s="112">
        <v>0</v>
      </c>
      <c r="I14" s="112">
        <v>8500</v>
      </c>
      <c r="J14" s="112">
        <v>0</v>
      </c>
      <c r="K14" s="112">
        <v>0</v>
      </c>
      <c r="L14" s="112">
        <v>0</v>
      </c>
      <c r="M14" s="112">
        <v>0</v>
      </c>
      <c r="N14" s="112">
        <f>SUM(J14:M14)</f>
        <v>0</v>
      </c>
      <c r="O14" s="114">
        <f t="shared" si="1"/>
        <v>8500</v>
      </c>
    </row>
    <row r="15" spans="1:17" s="1" customFormat="1" ht="32.1" customHeight="1" x14ac:dyDescent="0.2">
      <c r="A15" s="151">
        <v>5</v>
      </c>
      <c r="B15" s="221" t="s">
        <v>277</v>
      </c>
      <c r="C15" s="125" t="s">
        <v>309</v>
      </c>
      <c r="D15" s="125" t="s">
        <v>724</v>
      </c>
      <c r="E15" s="109" t="s">
        <v>345</v>
      </c>
      <c r="F15" s="116" t="s">
        <v>306</v>
      </c>
      <c r="G15" s="139">
        <v>8500</v>
      </c>
      <c r="H15" s="112">
        <v>0</v>
      </c>
      <c r="I15" s="112">
        <v>8500</v>
      </c>
      <c r="J15" s="112">
        <v>0</v>
      </c>
      <c r="K15" s="112">
        <v>0</v>
      </c>
      <c r="L15" s="112">
        <v>0</v>
      </c>
      <c r="M15" s="112">
        <v>0</v>
      </c>
      <c r="N15" s="112">
        <f>SUM(J15:M15)</f>
        <v>0</v>
      </c>
      <c r="O15" s="114">
        <f t="shared" si="1"/>
        <v>8500</v>
      </c>
    </row>
    <row r="16" spans="1:17" s="1" customFormat="1" ht="32.1" customHeight="1" x14ac:dyDescent="0.2">
      <c r="A16" s="151">
        <v>6</v>
      </c>
      <c r="B16" s="115" t="s">
        <v>623</v>
      </c>
      <c r="C16" s="115" t="s">
        <v>309</v>
      </c>
      <c r="D16" s="115" t="s">
        <v>353</v>
      </c>
      <c r="E16" s="153" t="s">
        <v>345</v>
      </c>
      <c r="F16" s="116" t="s">
        <v>306</v>
      </c>
      <c r="G16" s="139">
        <v>12000</v>
      </c>
      <c r="H16" s="139">
        <v>0</v>
      </c>
      <c r="I16" s="139">
        <v>13000</v>
      </c>
      <c r="J16" s="139">
        <v>0</v>
      </c>
      <c r="K16" s="139">
        <v>0</v>
      </c>
      <c r="L16" s="139">
        <v>0</v>
      </c>
      <c r="M16" s="139">
        <v>0</v>
      </c>
      <c r="N16" s="139">
        <f t="shared" ref="N16:N19" si="2">SUM(J16:M16)</f>
        <v>0</v>
      </c>
      <c r="O16" s="114">
        <f t="shared" si="1"/>
        <v>13000</v>
      </c>
    </row>
    <row r="17" spans="1:15" s="1" customFormat="1" ht="32.1" customHeight="1" x14ac:dyDescent="0.2">
      <c r="A17" s="151">
        <v>7</v>
      </c>
      <c r="B17" s="125" t="s">
        <v>620</v>
      </c>
      <c r="C17" s="125" t="s">
        <v>309</v>
      </c>
      <c r="D17" s="125" t="s">
        <v>353</v>
      </c>
      <c r="E17" s="153" t="s">
        <v>345</v>
      </c>
      <c r="F17" s="116" t="s">
        <v>306</v>
      </c>
      <c r="G17" s="139">
        <v>13000</v>
      </c>
      <c r="H17" s="139">
        <v>0</v>
      </c>
      <c r="I17" s="139">
        <v>10500</v>
      </c>
      <c r="J17" s="139">
        <v>0</v>
      </c>
      <c r="K17" s="139">
        <v>0</v>
      </c>
      <c r="L17" s="139">
        <v>0</v>
      </c>
      <c r="M17" s="139">
        <v>0</v>
      </c>
      <c r="N17" s="139">
        <f t="shared" si="2"/>
        <v>0</v>
      </c>
      <c r="O17" s="114">
        <f t="shared" si="1"/>
        <v>10500</v>
      </c>
    </row>
    <row r="18" spans="1:15" s="1" customFormat="1" ht="32.1" customHeight="1" x14ac:dyDescent="0.2">
      <c r="A18" s="151">
        <v>8</v>
      </c>
      <c r="B18" s="115" t="s">
        <v>359</v>
      </c>
      <c r="C18" s="115" t="s">
        <v>309</v>
      </c>
      <c r="D18" s="115" t="s">
        <v>677</v>
      </c>
      <c r="E18" s="153" t="s">
        <v>345</v>
      </c>
      <c r="F18" s="116" t="s">
        <v>306</v>
      </c>
      <c r="G18" s="139">
        <v>8500</v>
      </c>
      <c r="H18" s="139">
        <v>0</v>
      </c>
      <c r="I18" s="139">
        <v>12000</v>
      </c>
      <c r="J18" s="139">
        <v>0</v>
      </c>
      <c r="K18" s="139">
        <v>0</v>
      </c>
      <c r="L18" s="139">
        <v>0</v>
      </c>
      <c r="M18" s="139">
        <v>0</v>
      </c>
      <c r="N18" s="139">
        <f t="shared" si="2"/>
        <v>0</v>
      </c>
      <c r="O18" s="114">
        <f t="shared" si="1"/>
        <v>12000</v>
      </c>
    </row>
    <row r="19" spans="1:15" s="16" customFormat="1" ht="32.1" customHeight="1" x14ac:dyDescent="0.2">
      <c r="A19" s="151">
        <v>9</v>
      </c>
      <c r="B19" s="115" t="s">
        <v>275</v>
      </c>
      <c r="C19" s="125" t="s">
        <v>309</v>
      </c>
      <c r="D19" s="115" t="s">
        <v>353</v>
      </c>
      <c r="E19" s="153" t="s">
        <v>345</v>
      </c>
      <c r="F19" s="116" t="s">
        <v>306</v>
      </c>
      <c r="G19" s="139">
        <v>10500</v>
      </c>
      <c r="H19" s="139">
        <v>0</v>
      </c>
      <c r="I19" s="139">
        <v>14000</v>
      </c>
      <c r="J19" s="139">
        <v>0</v>
      </c>
      <c r="K19" s="139">
        <v>0</v>
      </c>
      <c r="L19" s="139">
        <v>0</v>
      </c>
      <c r="M19" s="139">
        <v>0</v>
      </c>
      <c r="N19" s="139">
        <f t="shared" si="2"/>
        <v>0</v>
      </c>
      <c r="O19" s="114">
        <f t="shared" si="1"/>
        <v>14000</v>
      </c>
    </row>
    <row r="20" spans="1:15" s="1" customFormat="1" ht="32.1" customHeight="1" x14ac:dyDescent="0.2">
      <c r="A20" s="151">
        <v>10</v>
      </c>
      <c r="B20" s="115" t="s">
        <v>881</v>
      </c>
      <c r="C20" s="125" t="s">
        <v>309</v>
      </c>
      <c r="D20" s="115" t="s">
        <v>353</v>
      </c>
      <c r="E20" s="153" t="s">
        <v>345</v>
      </c>
      <c r="F20" s="116" t="s">
        <v>19</v>
      </c>
      <c r="G20" s="139">
        <v>10500</v>
      </c>
      <c r="H20" s="139">
        <v>0</v>
      </c>
      <c r="I20" s="139">
        <v>10500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14">
        <f t="shared" si="1"/>
        <v>10500</v>
      </c>
    </row>
    <row r="21" spans="1:15" s="1" customFormat="1" ht="32.1" customHeight="1" x14ac:dyDescent="0.2">
      <c r="A21" s="151">
        <v>11</v>
      </c>
      <c r="B21" s="115" t="s">
        <v>264</v>
      </c>
      <c r="C21" s="125" t="s">
        <v>309</v>
      </c>
      <c r="D21" s="115" t="s">
        <v>353</v>
      </c>
      <c r="E21" s="153" t="s">
        <v>345</v>
      </c>
      <c r="F21" s="116" t="s">
        <v>306</v>
      </c>
      <c r="G21" s="139">
        <v>12000</v>
      </c>
      <c r="H21" s="139">
        <v>0</v>
      </c>
      <c r="I21" s="139">
        <v>12000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14">
        <f t="shared" si="1"/>
        <v>12000</v>
      </c>
    </row>
    <row r="22" spans="1:15" s="1" customFormat="1" ht="32.1" customHeight="1" x14ac:dyDescent="0.2">
      <c r="A22" s="151">
        <v>12</v>
      </c>
      <c r="B22" s="115" t="s">
        <v>468</v>
      </c>
      <c r="C22" s="125" t="s">
        <v>309</v>
      </c>
      <c r="D22" s="115" t="s">
        <v>353</v>
      </c>
      <c r="E22" s="153" t="s">
        <v>345</v>
      </c>
      <c r="F22" s="116" t="s">
        <v>306</v>
      </c>
      <c r="G22" s="139">
        <v>12500</v>
      </c>
      <c r="H22" s="139">
        <v>0</v>
      </c>
      <c r="I22" s="139">
        <v>10500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14">
        <f t="shared" si="1"/>
        <v>10500</v>
      </c>
    </row>
    <row r="23" spans="1:15" s="1" customFormat="1" ht="32.1" customHeight="1" x14ac:dyDescent="0.2">
      <c r="A23" s="151">
        <v>13</v>
      </c>
      <c r="B23" s="115" t="s">
        <v>274</v>
      </c>
      <c r="C23" s="115" t="s">
        <v>309</v>
      </c>
      <c r="D23" s="115" t="s">
        <v>353</v>
      </c>
      <c r="E23" s="153" t="s">
        <v>345</v>
      </c>
      <c r="F23" s="116" t="s">
        <v>306</v>
      </c>
      <c r="G23" s="139">
        <v>40000</v>
      </c>
      <c r="H23" s="139">
        <v>0</v>
      </c>
      <c r="I23" s="139">
        <v>12500</v>
      </c>
      <c r="J23" s="139">
        <v>0</v>
      </c>
      <c r="K23" s="139">
        <v>797.25</v>
      </c>
      <c r="L23" s="139">
        <v>0</v>
      </c>
      <c r="M23" s="139">
        <v>0</v>
      </c>
      <c r="N23" s="139">
        <f t="shared" ref="N23:N24" si="3">SUM(J23:M23)</f>
        <v>797.25</v>
      </c>
      <c r="O23" s="114">
        <f t="shared" si="1"/>
        <v>11702.75</v>
      </c>
    </row>
    <row r="24" spans="1:15" s="1" customFormat="1" ht="32.1" customHeight="1" x14ac:dyDescent="0.2">
      <c r="A24" s="151">
        <v>14</v>
      </c>
      <c r="B24" s="221" t="s">
        <v>605</v>
      </c>
      <c r="C24" s="125" t="s">
        <v>309</v>
      </c>
      <c r="D24" s="125" t="s">
        <v>724</v>
      </c>
      <c r="E24" s="109" t="s">
        <v>345</v>
      </c>
      <c r="F24" s="116" t="s">
        <v>306</v>
      </c>
      <c r="G24" s="139">
        <v>10500</v>
      </c>
      <c r="H24" s="112">
        <v>0</v>
      </c>
      <c r="I24" s="112">
        <v>10500</v>
      </c>
      <c r="J24" s="112">
        <v>0</v>
      </c>
      <c r="K24" s="112">
        <v>0</v>
      </c>
      <c r="L24" s="112">
        <v>0</v>
      </c>
      <c r="M24" s="112">
        <v>0</v>
      </c>
      <c r="N24" s="112">
        <f t="shared" si="3"/>
        <v>0</v>
      </c>
      <c r="O24" s="114">
        <f t="shared" si="1"/>
        <v>10500</v>
      </c>
    </row>
    <row r="25" spans="1:15" s="1" customFormat="1" ht="32.1" customHeight="1" x14ac:dyDescent="0.2">
      <c r="A25" s="151">
        <v>15</v>
      </c>
      <c r="B25" s="115" t="s">
        <v>269</v>
      </c>
      <c r="C25" s="125" t="s">
        <v>309</v>
      </c>
      <c r="D25" s="115" t="s">
        <v>353</v>
      </c>
      <c r="E25" s="153" t="s">
        <v>345</v>
      </c>
      <c r="F25" s="116" t="s">
        <v>306</v>
      </c>
      <c r="G25" s="139">
        <v>14000</v>
      </c>
      <c r="H25" s="139">
        <v>0</v>
      </c>
      <c r="I25" s="139">
        <v>40000</v>
      </c>
      <c r="J25" s="139">
        <v>0</v>
      </c>
      <c r="K25" s="139">
        <v>0</v>
      </c>
      <c r="L25" s="139">
        <v>0</v>
      </c>
      <c r="M25" s="139">
        <v>0</v>
      </c>
      <c r="N25" s="139">
        <f t="shared" ref="N25" si="4">SUM(J25:M25)</f>
        <v>0</v>
      </c>
      <c r="O25" s="114">
        <f t="shared" si="1"/>
        <v>40000</v>
      </c>
    </row>
    <row r="26" spans="1:15" s="7" customFormat="1" ht="36.75" customHeight="1" x14ac:dyDescent="0.2">
      <c r="A26" s="271" t="s">
        <v>490</v>
      </c>
      <c r="B26" s="272"/>
      <c r="C26" s="117">
        <v>15</v>
      </c>
      <c r="D26" s="155"/>
      <c r="E26" s="156"/>
      <c r="F26" s="157"/>
      <c r="G26" s="158">
        <f t="shared" ref="G26:O26" si="5">SUM(G11:G25)</f>
        <v>206500</v>
      </c>
      <c r="H26" s="158">
        <f t="shared" si="5"/>
        <v>0</v>
      </c>
      <c r="I26" s="158">
        <f t="shared" si="5"/>
        <v>206500</v>
      </c>
      <c r="J26" s="158">
        <f t="shared" si="5"/>
        <v>0</v>
      </c>
      <c r="K26" s="158">
        <f t="shared" si="5"/>
        <v>797.25</v>
      </c>
      <c r="L26" s="158">
        <f t="shared" si="5"/>
        <v>0</v>
      </c>
      <c r="M26" s="158">
        <f t="shared" si="5"/>
        <v>0</v>
      </c>
      <c r="N26" s="158">
        <f t="shared" si="5"/>
        <v>797.25</v>
      </c>
      <c r="O26" s="158">
        <f t="shared" si="5"/>
        <v>205702.75</v>
      </c>
    </row>
    <row r="27" spans="1:15" s="7" customFormat="1" ht="36.75" customHeight="1" x14ac:dyDescent="0.2">
      <c r="A27" s="290" t="s">
        <v>518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2"/>
    </row>
    <row r="28" spans="1:15" s="1" customFormat="1" ht="32.1" customHeight="1" x14ac:dyDescent="0.2">
      <c r="A28" s="151">
        <v>16</v>
      </c>
      <c r="B28" s="115" t="s">
        <v>725</v>
      </c>
      <c r="C28" s="115" t="s">
        <v>311</v>
      </c>
      <c r="D28" s="115" t="s">
        <v>621</v>
      </c>
      <c r="E28" s="153" t="s">
        <v>345</v>
      </c>
      <c r="F28" s="116" t="s">
        <v>306</v>
      </c>
      <c r="G28" s="139">
        <v>13000</v>
      </c>
      <c r="H28" s="139">
        <v>0</v>
      </c>
      <c r="I28" s="139">
        <f t="shared" ref="I28" si="6">SUM(G28:H28)</f>
        <v>13000</v>
      </c>
      <c r="J28" s="139">
        <v>0</v>
      </c>
      <c r="K28" s="139">
        <v>0</v>
      </c>
      <c r="L28" s="139">
        <v>0</v>
      </c>
      <c r="M28" s="139">
        <v>0</v>
      </c>
      <c r="N28" s="139">
        <f t="shared" ref="N28" si="7">SUM(J28:M28)</f>
        <v>0</v>
      </c>
      <c r="O28" s="114">
        <f t="shared" ref="O28" si="8">+I28-N28</f>
        <v>13000</v>
      </c>
    </row>
    <row r="29" spans="1:15" s="1" customFormat="1" ht="32.1" customHeight="1" x14ac:dyDescent="0.2">
      <c r="A29" s="151">
        <v>17</v>
      </c>
      <c r="B29" s="115" t="s">
        <v>882</v>
      </c>
      <c r="C29" s="115" t="s">
        <v>311</v>
      </c>
      <c r="D29" s="115" t="s">
        <v>621</v>
      </c>
      <c r="E29" s="153" t="s">
        <v>345</v>
      </c>
      <c r="F29" s="116" t="s">
        <v>306</v>
      </c>
      <c r="G29" s="139">
        <v>13000</v>
      </c>
      <c r="H29" s="139">
        <v>0</v>
      </c>
      <c r="I29" s="139">
        <f t="shared" ref="I29:I33" si="9">SUM(G29:H29)</f>
        <v>13000</v>
      </c>
      <c r="J29" s="139">
        <v>0</v>
      </c>
      <c r="K29" s="139">
        <v>0</v>
      </c>
      <c r="L29" s="139">
        <v>0</v>
      </c>
      <c r="M29" s="139">
        <v>0</v>
      </c>
      <c r="N29" s="139">
        <f t="shared" ref="N29:N33" si="10">SUM(J29:M29)</f>
        <v>0</v>
      </c>
      <c r="O29" s="114">
        <f t="shared" ref="O29:O33" si="11">+I29-N29</f>
        <v>13000</v>
      </c>
    </row>
    <row r="30" spans="1:15" s="1" customFormat="1" ht="32.1" customHeight="1" x14ac:dyDescent="0.2">
      <c r="A30" s="151">
        <v>18</v>
      </c>
      <c r="B30" s="125" t="s">
        <v>1037</v>
      </c>
      <c r="C30" s="125" t="s">
        <v>311</v>
      </c>
      <c r="D30" s="125" t="s">
        <v>353</v>
      </c>
      <c r="E30" s="109" t="s">
        <v>345</v>
      </c>
      <c r="F30" s="109" t="s">
        <v>306</v>
      </c>
      <c r="G30" s="139">
        <v>13000</v>
      </c>
      <c r="H30" s="139">
        <v>0</v>
      </c>
      <c r="I30" s="139">
        <f t="shared" ref="I30" si="12">SUM(G30:H30)</f>
        <v>13000</v>
      </c>
      <c r="J30" s="139">
        <v>0</v>
      </c>
      <c r="K30" s="139">
        <v>0</v>
      </c>
      <c r="L30" s="139">
        <v>0</v>
      </c>
      <c r="M30" s="139">
        <v>0</v>
      </c>
      <c r="N30" s="139">
        <f t="shared" ref="N30" si="13">SUM(J30:M30)</f>
        <v>0</v>
      </c>
      <c r="O30" s="114">
        <f t="shared" ref="O30" si="14">+I30-N30</f>
        <v>13000</v>
      </c>
    </row>
    <row r="31" spans="1:15" s="1" customFormat="1" ht="32.1" customHeight="1" x14ac:dyDescent="0.2">
      <c r="A31" s="151">
        <v>19</v>
      </c>
      <c r="B31" s="125" t="s">
        <v>435</v>
      </c>
      <c r="C31" s="125" t="s">
        <v>311</v>
      </c>
      <c r="D31" s="125" t="s">
        <v>353</v>
      </c>
      <c r="E31" s="109" t="s">
        <v>345</v>
      </c>
      <c r="F31" s="109" t="s">
        <v>306</v>
      </c>
      <c r="G31" s="139">
        <v>8500</v>
      </c>
      <c r="H31" s="139">
        <v>0</v>
      </c>
      <c r="I31" s="139">
        <f t="shared" ref="I31:I32" si="15">SUM(G31:H31)</f>
        <v>8500</v>
      </c>
      <c r="J31" s="139">
        <v>0</v>
      </c>
      <c r="K31" s="139">
        <v>0</v>
      </c>
      <c r="L31" s="139">
        <v>0</v>
      </c>
      <c r="M31" s="139">
        <v>0</v>
      </c>
      <c r="N31" s="139">
        <f t="shared" ref="N31:N32" si="16">SUM(J31:M31)</f>
        <v>0</v>
      </c>
      <c r="O31" s="114">
        <f t="shared" ref="O31:O32" si="17">+I31-N31</f>
        <v>8500</v>
      </c>
    </row>
    <row r="32" spans="1:15" s="1" customFormat="1" ht="32.1" customHeight="1" x14ac:dyDescent="0.2">
      <c r="A32" s="151">
        <v>20</v>
      </c>
      <c r="B32" s="115" t="s">
        <v>265</v>
      </c>
      <c r="C32" s="125" t="s">
        <v>311</v>
      </c>
      <c r="D32" s="115" t="s">
        <v>677</v>
      </c>
      <c r="E32" s="153" t="s">
        <v>345</v>
      </c>
      <c r="F32" s="116" t="s">
        <v>306</v>
      </c>
      <c r="G32" s="139">
        <v>14000</v>
      </c>
      <c r="H32" s="139">
        <v>0</v>
      </c>
      <c r="I32" s="139">
        <f t="shared" si="15"/>
        <v>14000</v>
      </c>
      <c r="J32" s="139">
        <v>0</v>
      </c>
      <c r="K32" s="139">
        <v>0</v>
      </c>
      <c r="L32" s="139">
        <v>0</v>
      </c>
      <c r="M32" s="139">
        <v>0</v>
      </c>
      <c r="N32" s="139">
        <f t="shared" si="16"/>
        <v>0</v>
      </c>
      <c r="O32" s="114">
        <f t="shared" si="17"/>
        <v>14000</v>
      </c>
    </row>
    <row r="33" spans="1:15" s="1" customFormat="1" ht="32.1" customHeight="1" x14ac:dyDescent="0.2">
      <c r="A33" s="151">
        <v>21</v>
      </c>
      <c r="B33" s="125" t="s">
        <v>273</v>
      </c>
      <c r="C33" s="125" t="s">
        <v>311</v>
      </c>
      <c r="D33" s="125" t="s">
        <v>621</v>
      </c>
      <c r="E33" s="153" t="s">
        <v>345</v>
      </c>
      <c r="F33" s="109" t="s">
        <v>306</v>
      </c>
      <c r="G33" s="112">
        <v>30000</v>
      </c>
      <c r="H33" s="112">
        <v>0</v>
      </c>
      <c r="I33" s="112">
        <f t="shared" si="9"/>
        <v>30000</v>
      </c>
      <c r="J33" s="112">
        <v>0</v>
      </c>
      <c r="K33" s="112">
        <v>0</v>
      </c>
      <c r="L33" s="112">
        <v>0</v>
      </c>
      <c r="M33" s="112">
        <v>0</v>
      </c>
      <c r="N33" s="112">
        <f t="shared" si="10"/>
        <v>0</v>
      </c>
      <c r="O33" s="114">
        <f t="shared" si="11"/>
        <v>30000</v>
      </c>
    </row>
    <row r="34" spans="1:15" s="1" customFormat="1" ht="32.1" customHeight="1" x14ac:dyDescent="0.2">
      <c r="A34" s="151">
        <v>22</v>
      </c>
      <c r="B34" s="125" t="s">
        <v>268</v>
      </c>
      <c r="C34" s="125" t="s">
        <v>311</v>
      </c>
      <c r="D34" s="125" t="s">
        <v>353</v>
      </c>
      <c r="E34" s="109" t="s">
        <v>345</v>
      </c>
      <c r="F34" s="153" t="s">
        <v>306</v>
      </c>
      <c r="G34" s="154">
        <v>10500</v>
      </c>
      <c r="H34" s="112">
        <v>0</v>
      </c>
      <c r="I34" s="112">
        <f>SUM(G34:H34)</f>
        <v>10500</v>
      </c>
      <c r="J34" s="112">
        <v>0</v>
      </c>
      <c r="K34" s="112">
        <v>0</v>
      </c>
      <c r="L34" s="112">
        <v>0</v>
      </c>
      <c r="M34" s="112">
        <v>0</v>
      </c>
      <c r="N34" s="112">
        <f>SUM(J34:M34)</f>
        <v>0</v>
      </c>
      <c r="O34" s="114">
        <f>+I34-N34</f>
        <v>10500</v>
      </c>
    </row>
    <row r="35" spans="1:15" s="1" customFormat="1" ht="32.1" customHeight="1" x14ac:dyDescent="0.2">
      <c r="A35" s="151">
        <v>23</v>
      </c>
      <c r="B35" s="125" t="s">
        <v>270</v>
      </c>
      <c r="C35" s="125" t="s">
        <v>311</v>
      </c>
      <c r="D35" s="125" t="s">
        <v>353</v>
      </c>
      <c r="E35" s="109" t="s">
        <v>345</v>
      </c>
      <c r="F35" s="109" t="s">
        <v>306</v>
      </c>
      <c r="G35" s="112">
        <v>8500</v>
      </c>
      <c r="H35" s="112">
        <v>0</v>
      </c>
      <c r="I35" s="112">
        <f>SUM(G35:H35)</f>
        <v>8500</v>
      </c>
      <c r="J35" s="112">
        <v>0</v>
      </c>
      <c r="K35" s="112">
        <v>0</v>
      </c>
      <c r="L35" s="112">
        <v>0</v>
      </c>
      <c r="M35" s="112">
        <v>0</v>
      </c>
      <c r="N35" s="112">
        <f>SUM(J35:M35)</f>
        <v>0</v>
      </c>
      <c r="O35" s="114">
        <f>+I35-N35</f>
        <v>8500</v>
      </c>
    </row>
    <row r="36" spans="1:15" s="1" customFormat="1" ht="32.1" customHeight="1" x14ac:dyDescent="0.2">
      <c r="A36" s="151">
        <v>24</v>
      </c>
      <c r="B36" s="125" t="s">
        <v>267</v>
      </c>
      <c r="C36" s="125" t="s">
        <v>311</v>
      </c>
      <c r="D36" s="125" t="s">
        <v>353</v>
      </c>
      <c r="E36" s="109" t="s">
        <v>345</v>
      </c>
      <c r="F36" s="116" t="s">
        <v>306</v>
      </c>
      <c r="G36" s="139">
        <v>12000</v>
      </c>
      <c r="H36" s="139">
        <v>0</v>
      </c>
      <c r="I36" s="139">
        <f t="shared" ref="I36:I37" si="18">SUM(G36:H36)</f>
        <v>12000</v>
      </c>
      <c r="J36" s="139">
        <v>0</v>
      </c>
      <c r="K36" s="139">
        <v>0</v>
      </c>
      <c r="L36" s="139">
        <v>0</v>
      </c>
      <c r="M36" s="139">
        <v>0</v>
      </c>
      <c r="N36" s="139">
        <f t="shared" ref="N36:N37" si="19">SUM(J36:M36)</f>
        <v>0</v>
      </c>
      <c r="O36" s="114">
        <f t="shared" ref="O36:O37" si="20">+I36-N36</f>
        <v>12000</v>
      </c>
    </row>
    <row r="37" spans="1:15" s="1" customFormat="1" ht="32.1" customHeight="1" x14ac:dyDescent="0.2">
      <c r="A37" s="151">
        <v>25</v>
      </c>
      <c r="B37" s="125" t="s">
        <v>434</v>
      </c>
      <c r="C37" s="125" t="s">
        <v>311</v>
      </c>
      <c r="D37" s="125" t="s">
        <v>353</v>
      </c>
      <c r="E37" s="109" t="s">
        <v>345</v>
      </c>
      <c r="F37" s="116" t="s">
        <v>306</v>
      </c>
      <c r="G37" s="112">
        <v>12000</v>
      </c>
      <c r="H37" s="139">
        <v>0</v>
      </c>
      <c r="I37" s="139">
        <f t="shared" si="18"/>
        <v>12000</v>
      </c>
      <c r="J37" s="139">
        <v>0</v>
      </c>
      <c r="K37" s="139">
        <v>0</v>
      </c>
      <c r="L37" s="139">
        <v>0</v>
      </c>
      <c r="M37" s="139">
        <v>0</v>
      </c>
      <c r="N37" s="139">
        <f t="shared" si="19"/>
        <v>0</v>
      </c>
      <c r="O37" s="114">
        <f t="shared" si="20"/>
        <v>12000</v>
      </c>
    </row>
    <row r="38" spans="1:15" s="1" customFormat="1" ht="32.1" customHeight="1" x14ac:dyDescent="0.2">
      <c r="A38" s="151">
        <v>26</v>
      </c>
      <c r="B38" s="125" t="s">
        <v>619</v>
      </c>
      <c r="C38" s="100" t="s">
        <v>311</v>
      </c>
      <c r="D38" s="125" t="s">
        <v>353</v>
      </c>
      <c r="E38" s="109" t="s">
        <v>345</v>
      </c>
      <c r="F38" s="116" t="s">
        <v>19</v>
      </c>
      <c r="G38" s="139">
        <v>8500</v>
      </c>
      <c r="H38" s="139">
        <v>0</v>
      </c>
      <c r="I38" s="139">
        <f>SUM(G38:H38)</f>
        <v>8500</v>
      </c>
      <c r="J38" s="139">
        <v>0</v>
      </c>
      <c r="K38" s="139">
        <v>0</v>
      </c>
      <c r="L38" s="139">
        <v>0</v>
      </c>
      <c r="M38" s="139">
        <v>0</v>
      </c>
      <c r="N38" s="139">
        <f>SUM(J38:M38)</f>
        <v>0</v>
      </c>
      <c r="O38" s="140">
        <f>+I38-N38</f>
        <v>8500</v>
      </c>
    </row>
    <row r="39" spans="1:15" s="7" customFormat="1" ht="36.75" customHeight="1" x14ac:dyDescent="0.2">
      <c r="A39" s="271" t="s">
        <v>490</v>
      </c>
      <c r="B39" s="272"/>
      <c r="C39" s="117">
        <v>11</v>
      </c>
      <c r="D39" s="155"/>
      <c r="E39" s="156"/>
      <c r="F39" s="157"/>
      <c r="G39" s="158">
        <f t="shared" ref="G39:O39" si="21">SUM(G28:G38)</f>
        <v>143000</v>
      </c>
      <c r="H39" s="158">
        <f t="shared" si="21"/>
        <v>0</v>
      </c>
      <c r="I39" s="158">
        <f t="shared" si="21"/>
        <v>143000</v>
      </c>
      <c r="J39" s="158">
        <f t="shared" si="21"/>
        <v>0</v>
      </c>
      <c r="K39" s="158">
        <f t="shared" si="21"/>
        <v>0</v>
      </c>
      <c r="L39" s="158">
        <f t="shared" si="21"/>
        <v>0</v>
      </c>
      <c r="M39" s="158">
        <f t="shared" si="21"/>
        <v>0</v>
      </c>
      <c r="N39" s="158">
        <f t="shared" si="21"/>
        <v>0</v>
      </c>
      <c r="O39" s="158">
        <f t="shared" si="21"/>
        <v>143000</v>
      </c>
    </row>
    <row r="40" spans="1:15" s="7" customFormat="1" ht="36.75" customHeight="1" x14ac:dyDescent="0.2">
      <c r="A40" s="290" t="s">
        <v>498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2"/>
    </row>
    <row r="41" spans="1:15" s="16" customFormat="1" ht="32.1" customHeight="1" x14ac:dyDescent="0.2">
      <c r="A41" s="151">
        <v>27</v>
      </c>
      <c r="B41" s="115" t="s">
        <v>276</v>
      </c>
      <c r="C41" s="125" t="s">
        <v>310</v>
      </c>
      <c r="D41" s="115" t="s">
        <v>353</v>
      </c>
      <c r="E41" s="153" t="s">
        <v>345</v>
      </c>
      <c r="F41" s="116" t="s">
        <v>306</v>
      </c>
      <c r="G41" s="139">
        <v>13000</v>
      </c>
      <c r="H41" s="139">
        <v>0</v>
      </c>
      <c r="I41" s="139">
        <f t="shared" ref="I41:I48" si="22">SUM(G41:H41)</f>
        <v>13000</v>
      </c>
      <c r="J41" s="139">
        <v>0</v>
      </c>
      <c r="K41" s="139">
        <v>0</v>
      </c>
      <c r="L41" s="139">
        <v>0</v>
      </c>
      <c r="M41" s="139">
        <v>0</v>
      </c>
      <c r="N41" s="139">
        <f t="shared" ref="N41:N48" si="23">SUM(J41:M41)</f>
        <v>0</v>
      </c>
      <c r="O41" s="114">
        <f t="shared" ref="O41:O48" si="24">+I41-N41</f>
        <v>13000</v>
      </c>
    </row>
    <row r="42" spans="1:15" s="1" customFormat="1" ht="32.1" customHeight="1" x14ac:dyDescent="0.2">
      <c r="A42" s="151">
        <v>28</v>
      </c>
      <c r="B42" s="115" t="s">
        <v>378</v>
      </c>
      <c r="C42" s="125" t="s">
        <v>310</v>
      </c>
      <c r="D42" s="115" t="s">
        <v>353</v>
      </c>
      <c r="E42" s="153" t="s">
        <v>345</v>
      </c>
      <c r="F42" s="116" t="s">
        <v>306</v>
      </c>
      <c r="G42" s="139">
        <v>40000</v>
      </c>
      <c r="H42" s="139">
        <v>0</v>
      </c>
      <c r="I42" s="139">
        <f t="shared" si="22"/>
        <v>40000</v>
      </c>
      <c r="J42" s="139">
        <v>0</v>
      </c>
      <c r="K42" s="139">
        <v>797.25</v>
      </c>
      <c r="L42" s="139">
        <v>0</v>
      </c>
      <c r="M42" s="139">
        <v>0</v>
      </c>
      <c r="N42" s="139">
        <f t="shared" si="23"/>
        <v>797.25</v>
      </c>
      <c r="O42" s="114">
        <f t="shared" si="24"/>
        <v>39202.75</v>
      </c>
    </row>
    <row r="43" spans="1:15" s="1" customFormat="1" ht="32.1" customHeight="1" x14ac:dyDescent="0.2">
      <c r="A43" s="151">
        <v>29</v>
      </c>
      <c r="B43" s="125" t="s">
        <v>266</v>
      </c>
      <c r="C43" s="125" t="s">
        <v>310</v>
      </c>
      <c r="D43" s="125" t="s">
        <v>353</v>
      </c>
      <c r="E43" s="153" t="s">
        <v>345</v>
      </c>
      <c r="F43" s="116" t="s">
        <v>306</v>
      </c>
      <c r="G43" s="139">
        <v>13000</v>
      </c>
      <c r="H43" s="139">
        <v>0</v>
      </c>
      <c r="I43" s="139">
        <f t="shared" si="22"/>
        <v>13000</v>
      </c>
      <c r="J43" s="139">
        <v>0</v>
      </c>
      <c r="K43" s="139">
        <v>0</v>
      </c>
      <c r="L43" s="139">
        <v>0</v>
      </c>
      <c r="M43" s="139">
        <v>0</v>
      </c>
      <c r="N43" s="139">
        <f t="shared" si="23"/>
        <v>0</v>
      </c>
      <c r="O43" s="114">
        <f t="shared" si="24"/>
        <v>13000</v>
      </c>
    </row>
    <row r="44" spans="1:15" s="16" customFormat="1" ht="32.1" customHeight="1" x14ac:dyDescent="0.2">
      <c r="A44" s="151">
        <v>30</v>
      </c>
      <c r="B44" s="115" t="s">
        <v>278</v>
      </c>
      <c r="C44" s="125" t="s">
        <v>310</v>
      </c>
      <c r="D44" s="115" t="s">
        <v>352</v>
      </c>
      <c r="E44" s="153" t="s">
        <v>345</v>
      </c>
      <c r="F44" s="116" t="s">
        <v>306</v>
      </c>
      <c r="G44" s="139">
        <v>20000</v>
      </c>
      <c r="H44" s="139">
        <v>0</v>
      </c>
      <c r="I44" s="139">
        <f t="shared" si="22"/>
        <v>20000</v>
      </c>
      <c r="J44" s="139">
        <v>0</v>
      </c>
      <c r="K44" s="139">
        <v>0</v>
      </c>
      <c r="L44" s="139">
        <v>0</v>
      </c>
      <c r="M44" s="139">
        <v>0</v>
      </c>
      <c r="N44" s="139">
        <f t="shared" si="23"/>
        <v>0</v>
      </c>
      <c r="O44" s="114">
        <f t="shared" si="24"/>
        <v>20000</v>
      </c>
    </row>
    <row r="45" spans="1:15" s="1" customFormat="1" ht="32.1" customHeight="1" x14ac:dyDescent="0.2">
      <c r="A45" s="151">
        <v>31</v>
      </c>
      <c r="B45" s="125" t="s">
        <v>817</v>
      </c>
      <c r="C45" s="125" t="s">
        <v>310</v>
      </c>
      <c r="D45" s="115" t="s">
        <v>353</v>
      </c>
      <c r="E45" s="153" t="s">
        <v>345</v>
      </c>
      <c r="F45" s="116" t="s">
        <v>19</v>
      </c>
      <c r="G45" s="139">
        <v>13000</v>
      </c>
      <c r="H45" s="139">
        <v>0</v>
      </c>
      <c r="I45" s="139">
        <f t="shared" si="22"/>
        <v>13000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14">
        <f t="shared" si="24"/>
        <v>13000</v>
      </c>
    </row>
    <row r="46" spans="1:15" s="16" customFormat="1" ht="32.1" customHeight="1" x14ac:dyDescent="0.2">
      <c r="A46" s="151">
        <v>32</v>
      </c>
      <c r="B46" s="115" t="s">
        <v>280</v>
      </c>
      <c r="C46" s="125" t="s">
        <v>310</v>
      </c>
      <c r="D46" s="115" t="s">
        <v>621</v>
      </c>
      <c r="E46" s="153" t="s">
        <v>345</v>
      </c>
      <c r="F46" s="116" t="s">
        <v>306</v>
      </c>
      <c r="G46" s="139">
        <v>13000</v>
      </c>
      <c r="H46" s="139">
        <v>0</v>
      </c>
      <c r="I46" s="139">
        <f t="shared" si="22"/>
        <v>13000</v>
      </c>
      <c r="J46" s="139">
        <v>0</v>
      </c>
      <c r="K46" s="139">
        <v>0</v>
      </c>
      <c r="L46" s="139">
        <v>0</v>
      </c>
      <c r="M46" s="139">
        <v>0</v>
      </c>
      <c r="N46" s="139">
        <f t="shared" si="23"/>
        <v>0</v>
      </c>
      <c r="O46" s="114">
        <f t="shared" si="24"/>
        <v>13000</v>
      </c>
    </row>
    <row r="47" spans="1:15" s="16" customFormat="1" ht="32.1" customHeight="1" x14ac:dyDescent="0.2">
      <c r="A47" s="151">
        <v>33</v>
      </c>
      <c r="B47" s="115" t="s">
        <v>263</v>
      </c>
      <c r="C47" s="125" t="s">
        <v>310</v>
      </c>
      <c r="D47" s="115" t="s">
        <v>353</v>
      </c>
      <c r="E47" s="153" t="s">
        <v>345</v>
      </c>
      <c r="F47" s="116" t="s">
        <v>306</v>
      </c>
      <c r="G47" s="139">
        <v>13000</v>
      </c>
      <c r="H47" s="139">
        <v>0</v>
      </c>
      <c r="I47" s="139">
        <f t="shared" si="22"/>
        <v>13000</v>
      </c>
      <c r="J47" s="139">
        <v>0</v>
      </c>
      <c r="K47" s="139">
        <v>0</v>
      </c>
      <c r="L47" s="139">
        <v>0</v>
      </c>
      <c r="M47" s="139">
        <v>0</v>
      </c>
      <c r="N47" s="139">
        <f t="shared" si="23"/>
        <v>0</v>
      </c>
      <c r="O47" s="114">
        <f t="shared" si="24"/>
        <v>13000</v>
      </c>
    </row>
    <row r="48" spans="1:15" s="1" customFormat="1" ht="32.1" customHeight="1" x14ac:dyDescent="0.2">
      <c r="A48" s="151">
        <v>34</v>
      </c>
      <c r="B48" s="125" t="s">
        <v>279</v>
      </c>
      <c r="C48" s="125" t="s">
        <v>310</v>
      </c>
      <c r="D48" s="125" t="s">
        <v>353</v>
      </c>
      <c r="E48" s="153" t="s">
        <v>345</v>
      </c>
      <c r="F48" s="116" t="s">
        <v>306</v>
      </c>
      <c r="G48" s="139">
        <v>13000</v>
      </c>
      <c r="H48" s="139">
        <v>0</v>
      </c>
      <c r="I48" s="139">
        <f t="shared" si="22"/>
        <v>13000</v>
      </c>
      <c r="J48" s="139">
        <v>0</v>
      </c>
      <c r="K48" s="139">
        <v>0</v>
      </c>
      <c r="L48" s="139">
        <v>0</v>
      </c>
      <c r="M48" s="139">
        <v>0</v>
      </c>
      <c r="N48" s="139">
        <f t="shared" si="23"/>
        <v>0</v>
      </c>
      <c r="O48" s="114">
        <f t="shared" si="24"/>
        <v>13000</v>
      </c>
    </row>
    <row r="49" spans="1:15" s="7" customFormat="1" ht="36.75" customHeight="1" x14ac:dyDescent="0.2">
      <c r="A49" s="271" t="s">
        <v>490</v>
      </c>
      <c r="B49" s="272"/>
      <c r="C49" s="117">
        <v>8</v>
      </c>
      <c r="D49" s="155"/>
      <c r="E49" s="156"/>
      <c r="F49" s="157"/>
      <c r="G49" s="158">
        <f t="shared" ref="G49:O49" si="25">SUM(G41:G48)</f>
        <v>138000</v>
      </c>
      <c r="H49" s="158">
        <f t="shared" si="25"/>
        <v>0</v>
      </c>
      <c r="I49" s="158">
        <f t="shared" si="25"/>
        <v>138000</v>
      </c>
      <c r="J49" s="158">
        <f t="shared" si="25"/>
        <v>0</v>
      </c>
      <c r="K49" s="158">
        <f t="shared" si="25"/>
        <v>797.25</v>
      </c>
      <c r="L49" s="158">
        <f t="shared" si="25"/>
        <v>0</v>
      </c>
      <c r="M49" s="158">
        <f t="shared" si="25"/>
        <v>0</v>
      </c>
      <c r="N49" s="158">
        <f t="shared" si="25"/>
        <v>797.25</v>
      </c>
      <c r="O49" s="158">
        <f t="shared" si="25"/>
        <v>137202.75</v>
      </c>
    </row>
    <row r="50" spans="1:15" ht="29.25" customHeight="1" x14ac:dyDescent="0.2">
      <c r="A50" s="290" t="s">
        <v>500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2"/>
    </row>
    <row r="51" spans="1:15" s="1" customFormat="1" ht="32.1" customHeight="1" x14ac:dyDescent="0.2">
      <c r="A51" s="247">
        <v>35</v>
      </c>
      <c r="B51" s="100" t="s">
        <v>720</v>
      </c>
      <c r="C51" s="100" t="s">
        <v>723</v>
      </c>
      <c r="D51" s="248" t="s">
        <v>621</v>
      </c>
      <c r="E51" s="249" t="s">
        <v>345</v>
      </c>
      <c r="F51" s="249" t="s">
        <v>306</v>
      </c>
      <c r="G51" s="104">
        <v>13000</v>
      </c>
      <c r="H51" s="104">
        <v>0</v>
      </c>
      <c r="I51" s="104">
        <f t="shared" ref="I51:I87" si="26">+G51+H51</f>
        <v>13000</v>
      </c>
      <c r="J51" s="104">
        <v>0</v>
      </c>
      <c r="K51" s="104">
        <v>0</v>
      </c>
      <c r="L51" s="104">
        <v>0</v>
      </c>
      <c r="M51" s="104">
        <v>0</v>
      </c>
      <c r="N51" s="104">
        <f t="shared" ref="N51:N53" si="27">SUM(J51:M51)</f>
        <v>0</v>
      </c>
      <c r="O51" s="104">
        <f t="shared" ref="O51:O53" si="28">+G51-N51</f>
        <v>13000</v>
      </c>
    </row>
    <row r="52" spans="1:15" s="1" customFormat="1" ht="32.1" customHeight="1" x14ac:dyDescent="0.2">
      <c r="A52" s="247">
        <v>36</v>
      </c>
      <c r="B52" s="100" t="s">
        <v>721</v>
      </c>
      <c r="C52" s="100" t="s">
        <v>723</v>
      </c>
      <c r="D52" s="248" t="s">
        <v>621</v>
      </c>
      <c r="E52" s="249" t="s">
        <v>345</v>
      </c>
      <c r="F52" s="249" t="s">
        <v>306</v>
      </c>
      <c r="G52" s="104">
        <v>13000</v>
      </c>
      <c r="H52" s="104">
        <v>0</v>
      </c>
      <c r="I52" s="104">
        <f t="shared" si="26"/>
        <v>13000</v>
      </c>
      <c r="J52" s="104">
        <v>0</v>
      </c>
      <c r="K52" s="104">
        <v>0</v>
      </c>
      <c r="L52" s="104">
        <v>0</v>
      </c>
      <c r="M52" s="104">
        <v>0</v>
      </c>
      <c r="N52" s="104">
        <f t="shared" si="27"/>
        <v>0</v>
      </c>
      <c r="O52" s="104">
        <f t="shared" si="28"/>
        <v>13000</v>
      </c>
    </row>
    <row r="53" spans="1:15" s="1" customFormat="1" ht="32.1" customHeight="1" x14ac:dyDescent="0.2">
      <c r="A53" s="247">
        <v>37</v>
      </c>
      <c r="B53" s="100" t="s">
        <v>722</v>
      </c>
      <c r="C53" s="100" t="s">
        <v>723</v>
      </c>
      <c r="D53" s="248" t="s">
        <v>621</v>
      </c>
      <c r="E53" s="249" t="s">
        <v>345</v>
      </c>
      <c r="F53" s="249" t="s">
        <v>306</v>
      </c>
      <c r="G53" s="104">
        <v>13000</v>
      </c>
      <c r="H53" s="104">
        <v>0</v>
      </c>
      <c r="I53" s="104">
        <f t="shared" si="26"/>
        <v>13000</v>
      </c>
      <c r="J53" s="104">
        <v>0</v>
      </c>
      <c r="K53" s="104">
        <v>0</v>
      </c>
      <c r="L53" s="104">
        <v>0</v>
      </c>
      <c r="M53" s="104">
        <v>0</v>
      </c>
      <c r="N53" s="104">
        <f t="shared" si="27"/>
        <v>0</v>
      </c>
      <c r="O53" s="104">
        <f t="shared" si="28"/>
        <v>13000</v>
      </c>
    </row>
    <row r="54" spans="1:15" s="1" customFormat="1" ht="32.1" customHeight="1" x14ac:dyDescent="0.2">
      <c r="A54" s="247">
        <v>38</v>
      </c>
      <c r="B54" s="160" t="s">
        <v>747</v>
      </c>
      <c r="C54" s="100" t="s">
        <v>361</v>
      </c>
      <c r="D54" s="248" t="s">
        <v>621</v>
      </c>
      <c r="E54" s="101" t="s">
        <v>345</v>
      </c>
      <c r="F54" s="101" t="s">
        <v>306</v>
      </c>
      <c r="G54" s="104">
        <v>13000</v>
      </c>
      <c r="H54" s="104">
        <v>0</v>
      </c>
      <c r="I54" s="104">
        <f t="shared" ref="I54:I55" si="29">+G54+H54</f>
        <v>13000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f t="shared" ref="O54" si="30">+I54-N54</f>
        <v>13000</v>
      </c>
    </row>
    <row r="55" spans="1:15" s="1" customFormat="1" ht="32.1" customHeight="1" x14ac:dyDescent="0.2">
      <c r="A55" s="247">
        <v>39</v>
      </c>
      <c r="B55" s="100" t="s">
        <v>748</v>
      </c>
      <c r="C55" s="100" t="s">
        <v>361</v>
      </c>
      <c r="D55" s="248" t="s">
        <v>621</v>
      </c>
      <c r="E55" s="101" t="s">
        <v>345</v>
      </c>
      <c r="F55" s="101" t="s">
        <v>306</v>
      </c>
      <c r="G55" s="104">
        <v>13000</v>
      </c>
      <c r="H55" s="104">
        <v>0</v>
      </c>
      <c r="I55" s="104">
        <f t="shared" si="29"/>
        <v>13000</v>
      </c>
      <c r="J55" s="104">
        <v>0</v>
      </c>
      <c r="K55" s="104">
        <v>0</v>
      </c>
      <c r="L55" s="104">
        <v>0</v>
      </c>
      <c r="M55" s="104">
        <v>0</v>
      </c>
      <c r="N55" s="104">
        <f t="shared" ref="N55" si="31">SUM(J55:M55)</f>
        <v>0</v>
      </c>
      <c r="O55" s="104">
        <f t="shared" ref="O55" si="32">+G55-N55</f>
        <v>13000</v>
      </c>
    </row>
    <row r="56" spans="1:15" s="1" customFormat="1" ht="32.1" customHeight="1" x14ac:dyDescent="0.2">
      <c r="A56" s="247">
        <v>40</v>
      </c>
      <c r="B56" s="160" t="s">
        <v>749</v>
      </c>
      <c r="C56" s="100" t="s">
        <v>723</v>
      </c>
      <c r="D56" s="248" t="s">
        <v>621</v>
      </c>
      <c r="E56" s="101" t="s">
        <v>345</v>
      </c>
      <c r="F56" s="101" t="s">
        <v>306</v>
      </c>
      <c r="G56" s="104">
        <v>13000</v>
      </c>
      <c r="H56" s="104">
        <v>0</v>
      </c>
      <c r="I56" s="104">
        <f t="shared" ref="I56:I57" si="33">+G56+H56</f>
        <v>13000</v>
      </c>
      <c r="J56" s="104">
        <v>0</v>
      </c>
      <c r="K56" s="104">
        <v>0</v>
      </c>
      <c r="L56" s="104">
        <v>0</v>
      </c>
      <c r="M56" s="104">
        <v>0</v>
      </c>
      <c r="N56" s="104">
        <f t="shared" ref="N56:N57" si="34">SUM(J56:M56)</f>
        <v>0</v>
      </c>
      <c r="O56" s="104">
        <f t="shared" ref="O56:O57" si="35">+G56-N56</f>
        <v>13000</v>
      </c>
    </row>
    <row r="57" spans="1:15" s="1" customFormat="1" ht="32.1" customHeight="1" x14ac:dyDescent="0.2">
      <c r="A57" s="247">
        <v>41</v>
      </c>
      <c r="B57" s="160" t="s">
        <v>778</v>
      </c>
      <c r="C57" s="100" t="s">
        <v>361</v>
      </c>
      <c r="D57" s="248" t="s">
        <v>621</v>
      </c>
      <c r="E57" s="101" t="s">
        <v>345</v>
      </c>
      <c r="F57" s="101" t="s">
        <v>306</v>
      </c>
      <c r="G57" s="104">
        <v>18000</v>
      </c>
      <c r="H57" s="104">
        <v>0</v>
      </c>
      <c r="I57" s="104">
        <f t="shared" si="33"/>
        <v>18000</v>
      </c>
      <c r="J57" s="104">
        <v>0</v>
      </c>
      <c r="K57" s="104">
        <v>0</v>
      </c>
      <c r="L57" s="104">
        <v>0</v>
      </c>
      <c r="M57" s="104">
        <v>0</v>
      </c>
      <c r="N57" s="104">
        <f t="shared" si="34"/>
        <v>0</v>
      </c>
      <c r="O57" s="104">
        <f t="shared" si="35"/>
        <v>18000</v>
      </c>
    </row>
    <row r="58" spans="1:15" s="1" customFormat="1" ht="32.1" customHeight="1" x14ac:dyDescent="0.2">
      <c r="A58" s="247">
        <v>42</v>
      </c>
      <c r="B58" s="160" t="s">
        <v>779</v>
      </c>
      <c r="C58" s="100" t="s">
        <v>361</v>
      </c>
      <c r="D58" s="248" t="s">
        <v>621</v>
      </c>
      <c r="E58" s="101" t="s">
        <v>345</v>
      </c>
      <c r="F58" s="101" t="s">
        <v>306</v>
      </c>
      <c r="G58" s="104">
        <v>13000</v>
      </c>
      <c r="H58" s="104">
        <v>0</v>
      </c>
      <c r="I58" s="104">
        <f t="shared" ref="I58" si="36">+G58+H58</f>
        <v>13000</v>
      </c>
      <c r="J58" s="104">
        <v>0</v>
      </c>
      <c r="K58" s="104">
        <v>0</v>
      </c>
      <c r="L58" s="104">
        <v>0</v>
      </c>
      <c r="M58" s="104">
        <v>0</v>
      </c>
      <c r="N58" s="104">
        <f t="shared" ref="N58" si="37">SUM(J58:M58)</f>
        <v>0</v>
      </c>
      <c r="O58" s="104">
        <f t="shared" ref="O58" si="38">+G58-N58</f>
        <v>13000</v>
      </c>
    </row>
    <row r="59" spans="1:15" s="1" customFormat="1" ht="32.1" customHeight="1" x14ac:dyDescent="0.2">
      <c r="A59" s="247">
        <v>43</v>
      </c>
      <c r="B59" s="160" t="s">
        <v>780</v>
      </c>
      <c r="C59" s="100" t="s">
        <v>723</v>
      </c>
      <c r="D59" s="248" t="s">
        <v>621</v>
      </c>
      <c r="E59" s="101" t="s">
        <v>345</v>
      </c>
      <c r="F59" s="101" t="s">
        <v>306</v>
      </c>
      <c r="G59" s="104">
        <v>13000</v>
      </c>
      <c r="H59" s="104">
        <v>0</v>
      </c>
      <c r="I59" s="104">
        <f t="shared" ref="I59:I81" si="39">+G59+H59</f>
        <v>13000</v>
      </c>
      <c r="J59" s="104">
        <v>0</v>
      </c>
      <c r="K59" s="104">
        <v>0</v>
      </c>
      <c r="L59" s="104">
        <v>0</v>
      </c>
      <c r="M59" s="104">
        <v>0</v>
      </c>
      <c r="N59" s="104">
        <f t="shared" ref="N59:N60" si="40">SUM(J59:M59)</f>
        <v>0</v>
      </c>
      <c r="O59" s="104">
        <f t="shared" ref="O59:O60" si="41">+G59-N59</f>
        <v>13000</v>
      </c>
    </row>
    <row r="60" spans="1:15" s="1" customFormat="1" ht="32.1" customHeight="1" x14ac:dyDescent="0.2">
      <c r="A60" s="247">
        <v>44</v>
      </c>
      <c r="B60" s="160" t="s">
        <v>781</v>
      </c>
      <c r="C60" s="100" t="s">
        <v>361</v>
      </c>
      <c r="D60" s="248" t="s">
        <v>621</v>
      </c>
      <c r="E60" s="101" t="s">
        <v>345</v>
      </c>
      <c r="F60" s="101" t="s">
        <v>306</v>
      </c>
      <c r="G60" s="104">
        <v>13000</v>
      </c>
      <c r="H60" s="104">
        <v>0</v>
      </c>
      <c r="I60" s="104">
        <f t="shared" si="39"/>
        <v>13000</v>
      </c>
      <c r="J60" s="104">
        <v>0</v>
      </c>
      <c r="K60" s="104">
        <v>0</v>
      </c>
      <c r="L60" s="104">
        <v>0</v>
      </c>
      <c r="M60" s="104">
        <v>0</v>
      </c>
      <c r="N60" s="104">
        <f t="shared" si="40"/>
        <v>0</v>
      </c>
      <c r="O60" s="104">
        <f t="shared" si="41"/>
        <v>13000</v>
      </c>
    </row>
    <row r="61" spans="1:15" s="1" customFormat="1" ht="32.1" customHeight="1" x14ac:dyDescent="0.2">
      <c r="A61" s="247">
        <v>45</v>
      </c>
      <c r="B61" s="160" t="s">
        <v>818</v>
      </c>
      <c r="C61" s="100" t="s">
        <v>723</v>
      </c>
      <c r="D61" s="248" t="s">
        <v>621</v>
      </c>
      <c r="E61" s="101" t="s">
        <v>345</v>
      </c>
      <c r="F61" s="101" t="s">
        <v>306</v>
      </c>
      <c r="G61" s="104">
        <v>13000</v>
      </c>
      <c r="H61" s="104">
        <v>0</v>
      </c>
      <c r="I61" s="104">
        <f t="shared" ref="I61:I74" si="42">+G61+H61</f>
        <v>13000</v>
      </c>
      <c r="J61" s="104">
        <v>0</v>
      </c>
      <c r="K61" s="104">
        <v>0</v>
      </c>
      <c r="L61" s="104">
        <v>0</v>
      </c>
      <c r="M61" s="104">
        <v>0</v>
      </c>
      <c r="N61" s="104">
        <f t="shared" ref="N61:N73" si="43">SUM(J61:M61)</f>
        <v>0</v>
      </c>
      <c r="O61" s="104">
        <f t="shared" ref="O61:O73" si="44">+G61-N61</f>
        <v>13000</v>
      </c>
    </row>
    <row r="62" spans="1:15" s="1" customFormat="1" ht="32.1" customHeight="1" x14ac:dyDescent="0.2">
      <c r="A62" s="247">
        <v>46</v>
      </c>
      <c r="B62" s="160" t="s">
        <v>1038</v>
      </c>
      <c r="C62" s="100" t="s">
        <v>1047</v>
      </c>
      <c r="D62" s="248" t="s">
        <v>621</v>
      </c>
      <c r="E62" s="101" t="s">
        <v>345</v>
      </c>
      <c r="F62" s="101" t="s">
        <v>306</v>
      </c>
      <c r="G62" s="104">
        <v>13000</v>
      </c>
      <c r="H62" s="104">
        <v>0</v>
      </c>
      <c r="I62" s="104">
        <f t="shared" ref="I62:I69" si="45">+G62+H62</f>
        <v>13000</v>
      </c>
      <c r="J62" s="104">
        <v>0</v>
      </c>
      <c r="K62" s="104">
        <v>0</v>
      </c>
      <c r="L62" s="104">
        <v>0</v>
      </c>
      <c r="M62" s="104">
        <v>0</v>
      </c>
      <c r="N62" s="104">
        <f t="shared" ref="N62:N69" si="46">SUM(J62:M62)</f>
        <v>0</v>
      </c>
      <c r="O62" s="104">
        <f t="shared" ref="O62:O69" si="47">+G62-N62</f>
        <v>13000</v>
      </c>
    </row>
    <row r="63" spans="1:15" s="1" customFormat="1" ht="32.1" customHeight="1" x14ac:dyDescent="0.2">
      <c r="A63" s="247">
        <v>47</v>
      </c>
      <c r="B63" s="160" t="s">
        <v>1039</v>
      </c>
      <c r="C63" s="100" t="s">
        <v>723</v>
      </c>
      <c r="D63" s="248" t="s">
        <v>621</v>
      </c>
      <c r="E63" s="101" t="s">
        <v>345</v>
      </c>
      <c r="F63" s="101" t="s">
        <v>306</v>
      </c>
      <c r="G63" s="104">
        <v>13000</v>
      </c>
      <c r="H63" s="104">
        <v>0</v>
      </c>
      <c r="I63" s="104">
        <f t="shared" si="45"/>
        <v>13000</v>
      </c>
      <c r="J63" s="104">
        <v>0</v>
      </c>
      <c r="K63" s="104">
        <v>0</v>
      </c>
      <c r="L63" s="104">
        <v>0</v>
      </c>
      <c r="M63" s="104">
        <v>0</v>
      </c>
      <c r="N63" s="104">
        <f t="shared" si="46"/>
        <v>0</v>
      </c>
      <c r="O63" s="104">
        <f t="shared" si="47"/>
        <v>13000</v>
      </c>
    </row>
    <row r="64" spans="1:15" s="1" customFormat="1" ht="32.1" customHeight="1" x14ac:dyDescent="0.2">
      <c r="A64" s="247">
        <v>48</v>
      </c>
      <c r="B64" s="160" t="s">
        <v>1040</v>
      </c>
      <c r="C64" s="100" t="s">
        <v>723</v>
      </c>
      <c r="D64" s="248" t="s">
        <v>621</v>
      </c>
      <c r="E64" s="101" t="s">
        <v>345</v>
      </c>
      <c r="F64" s="101" t="s">
        <v>306</v>
      </c>
      <c r="G64" s="104">
        <v>13000</v>
      </c>
      <c r="H64" s="104">
        <v>0</v>
      </c>
      <c r="I64" s="104">
        <f t="shared" si="45"/>
        <v>13000</v>
      </c>
      <c r="J64" s="104">
        <v>0</v>
      </c>
      <c r="K64" s="104">
        <v>0</v>
      </c>
      <c r="L64" s="104">
        <v>0</v>
      </c>
      <c r="M64" s="104">
        <v>0</v>
      </c>
      <c r="N64" s="104">
        <f t="shared" si="46"/>
        <v>0</v>
      </c>
      <c r="O64" s="104">
        <f t="shared" si="47"/>
        <v>13000</v>
      </c>
    </row>
    <row r="65" spans="1:15" s="1" customFormat="1" ht="32.1" customHeight="1" x14ac:dyDescent="0.2">
      <c r="A65" s="247">
        <v>49</v>
      </c>
      <c r="B65" s="160" t="s">
        <v>1041</v>
      </c>
      <c r="C65" s="100" t="s">
        <v>873</v>
      </c>
      <c r="D65" s="248" t="s">
        <v>621</v>
      </c>
      <c r="E65" s="101" t="s">
        <v>345</v>
      </c>
      <c r="F65" s="101" t="s">
        <v>306</v>
      </c>
      <c r="G65" s="104">
        <v>13000</v>
      </c>
      <c r="H65" s="104">
        <v>0</v>
      </c>
      <c r="I65" s="104">
        <f t="shared" si="45"/>
        <v>13000</v>
      </c>
      <c r="J65" s="104">
        <v>0</v>
      </c>
      <c r="K65" s="104">
        <v>0</v>
      </c>
      <c r="L65" s="104">
        <v>0</v>
      </c>
      <c r="M65" s="104">
        <v>0</v>
      </c>
      <c r="N65" s="104">
        <f t="shared" si="46"/>
        <v>0</v>
      </c>
      <c r="O65" s="104">
        <f t="shared" si="47"/>
        <v>13000</v>
      </c>
    </row>
    <row r="66" spans="1:15" s="1" customFormat="1" ht="32.1" customHeight="1" x14ac:dyDescent="0.2">
      <c r="A66" s="247">
        <v>50</v>
      </c>
      <c r="B66" s="160" t="s">
        <v>1042</v>
      </c>
      <c r="C66" s="100" t="s">
        <v>873</v>
      </c>
      <c r="D66" s="248" t="s">
        <v>621</v>
      </c>
      <c r="E66" s="101" t="s">
        <v>345</v>
      </c>
      <c r="F66" s="101" t="s">
        <v>306</v>
      </c>
      <c r="G66" s="104">
        <v>13000</v>
      </c>
      <c r="H66" s="104">
        <v>0</v>
      </c>
      <c r="I66" s="104">
        <f t="shared" si="45"/>
        <v>13000</v>
      </c>
      <c r="J66" s="104">
        <v>0</v>
      </c>
      <c r="K66" s="104">
        <v>0</v>
      </c>
      <c r="L66" s="104">
        <v>0</v>
      </c>
      <c r="M66" s="104">
        <v>0</v>
      </c>
      <c r="N66" s="104">
        <f t="shared" si="46"/>
        <v>0</v>
      </c>
      <c r="O66" s="104">
        <f t="shared" si="47"/>
        <v>13000</v>
      </c>
    </row>
    <row r="67" spans="1:15" s="1" customFormat="1" ht="32.1" customHeight="1" x14ac:dyDescent="0.2">
      <c r="A67" s="247">
        <v>51</v>
      </c>
      <c r="B67" s="160" t="s">
        <v>1043</v>
      </c>
      <c r="C67" s="100" t="s">
        <v>873</v>
      </c>
      <c r="D67" s="248" t="s">
        <v>621</v>
      </c>
      <c r="E67" s="101" t="s">
        <v>345</v>
      </c>
      <c r="F67" s="101" t="s">
        <v>306</v>
      </c>
      <c r="G67" s="104">
        <v>13000</v>
      </c>
      <c r="H67" s="104">
        <v>0</v>
      </c>
      <c r="I67" s="104">
        <f t="shared" si="45"/>
        <v>13000</v>
      </c>
      <c r="J67" s="104">
        <v>0</v>
      </c>
      <c r="K67" s="104">
        <v>0</v>
      </c>
      <c r="L67" s="104">
        <v>0</v>
      </c>
      <c r="M67" s="104">
        <v>0</v>
      </c>
      <c r="N67" s="104">
        <f t="shared" si="46"/>
        <v>0</v>
      </c>
      <c r="O67" s="104">
        <f t="shared" si="47"/>
        <v>13000</v>
      </c>
    </row>
    <row r="68" spans="1:15" s="1" customFormat="1" ht="32.1" customHeight="1" x14ac:dyDescent="0.2">
      <c r="A68" s="247">
        <v>52</v>
      </c>
      <c r="B68" s="160" t="s">
        <v>1045</v>
      </c>
      <c r="C68" s="100" t="s">
        <v>723</v>
      </c>
      <c r="D68" s="248" t="s">
        <v>621</v>
      </c>
      <c r="E68" s="101" t="s">
        <v>345</v>
      </c>
      <c r="F68" s="101" t="s">
        <v>306</v>
      </c>
      <c r="G68" s="104">
        <v>13000</v>
      </c>
      <c r="H68" s="104">
        <v>0</v>
      </c>
      <c r="I68" s="104">
        <f t="shared" si="45"/>
        <v>13000</v>
      </c>
      <c r="J68" s="104">
        <v>0</v>
      </c>
      <c r="K68" s="104">
        <v>0</v>
      </c>
      <c r="L68" s="104">
        <v>0</v>
      </c>
      <c r="M68" s="104">
        <v>0</v>
      </c>
      <c r="N68" s="104">
        <f t="shared" si="46"/>
        <v>0</v>
      </c>
      <c r="O68" s="104">
        <f t="shared" si="47"/>
        <v>13000</v>
      </c>
    </row>
    <row r="69" spans="1:15" s="1" customFormat="1" ht="32.1" customHeight="1" x14ac:dyDescent="0.2">
      <c r="A69" s="247">
        <v>53</v>
      </c>
      <c r="B69" s="160" t="s">
        <v>1046</v>
      </c>
      <c r="C69" s="100" t="s">
        <v>723</v>
      </c>
      <c r="D69" s="248" t="s">
        <v>621</v>
      </c>
      <c r="E69" s="101" t="s">
        <v>345</v>
      </c>
      <c r="F69" s="101" t="s">
        <v>306</v>
      </c>
      <c r="G69" s="104">
        <v>13000</v>
      </c>
      <c r="H69" s="104">
        <v>0</v>
      </c>
      <c r="I69" s="104">
        <f t="shared" si="45"/>
        <v>13000</v>
      </c>
      <c r="J69" s="104">
        <v>0</v>
      </c>
      <c r="K69" s="104">
        <v>0</v>
      </c>
      <c r="L69" s="104">
        <v>0</v>
      </c>
      <c r="M69" s="104">
        <v>0</v>
      </c>
      <c r="N69" s="104">
        <f t="shared" si="46"/>
        <v>0</v>
      </c>
      <c r="O69" s="104">
        <f t="shared" si="47"/>
        <v>13000</v>
      </c>
    </row>
    <row r="70" spans="1:15" s="1" customFormat="1" ht="32.1" customHeight="1" x14ac:dyDescent="0.2">
      <c r="A70" s="247">
        <v>54</v>
      </c>
      <c r="B70" s="160" t="s">
        <v>895</v>
      </c>
      <c r="C70" s="100" t="s">
        <v>898</v>
      </c>
      <c r="D70" s="248" t="s">
        <v>621</v>
      </c>
      <c r="E70" s="101" t="s">
        <v>345</v>
      </c>
      <c r="F70" s="101" t="s">
        <v>306</v>
      </c>
      <c r="G70" s="104">
        <v>18000</v>
      </c>
      <c r="H70" s="104">
        <v>0</v>
      </c>
      <c r="I70" s="104">
        <f t="shared" ref="I70:I72" si="48">+G70+H70</f>
        <v>18000</v>
      </c>
      <c r="J70" s="104">
        <v>0</v>
      </c>
      <c r="K70" s="104">
        <v>0</v>
      </c>
      <c r="L70" s="104">
        <v>0</v>
      </c>
      <c r="M70" s="104">
        <v>0</v>
      </c>
      <c r="N70" s="104">
        <f t="shared" ref="N70:N72" si="49">SUM(J70:M70)</f>
        <v>0</v>
      </c>
      <c r="O70" s="104">
        <f t="shared" ref="O70:O72" si="50">+G70-N70</f>
        <v>18000</v>
      </c>
    </row>
    <row r="71" spans="1:15" s="1" customFormat="1" ht="32.1" customHeight="1" x14ac:dyDescent="0.2">
      <c r="A71" s="247">
        <v>55</v>
      </c>
      <c r="B71" s="160" t="s">
        <v>896</v>
      </c>
      <c r="C71" s="100" t="s">
        <v>899</v>
      </c>
      <c r="D71" s="248" t="s">
        <v>621</v>
      </c>
      <c r="E71" s="101" t="s">
        <v>345</v>
      </c>
      <c r="F71" s="101" t="s">
        <v>306</v>
      </c>
      <c r="G71" s="104">
        <v>13000</v>
      </c>
      <c r="H71" s="104">
        <v>0</v>
      </c>
      <c r="I71" s="104">
        <f t="shared" si="48"/>
        <v>13000</v>
      </c>
      <c r="J71" s="104">
        <v>0</v>
      </c>
      <c r="K71" s="104">
        <v>0</v>
      </c>
      <c r="L71" s="104">
        <v>0</v>
      </c>
      <c r="M71" s="104">
        <v>0</v>
      </c>
      <c r="N71" s="104">
        <f t="shared" si="49"/>
        <v>0</v>
      </c>
      <c r="O71" s="104">
        <f t="shared" si="50"/>
        <v>13000</v>
      </c>
    </row>
    <row r="72" spans="1:15" s="1" customFormat="1" ht="32.1" customHeight="1" x14ac:dyDescent="0.2">
      <c r="A72" s="247">
        <v>56</v>
      </c>
      <c r="B72" s="160" t="s">
        <v>897</v>
      </c>
      <c r="C72" s="100" t="s">
        <v>715</v>
      </c>
      <c r="D72" s="248" t="s">
        <v>621</v>
      </c>
      <c r="E72" s="101" t="s">
        <v>345</v>
      </c>
      <c r="F72" s="101" t="s">
        <v>306</v>
      </c>
      <c r="G72" s="104">
        <v>18000</v>
      </c>
      <c r="H72" s="104">
        <v>0</v>
      </c>
      <c r="I72" s="104">
        <f t="shared" si="48"/>
        <v>18000</v>
      </c>
      <c r="J72" s="104">
        <v>0</v>
      </c>
      <c r="K72" s="104">
        <v>0</v>
      </c>
      <c r="L72" s="104">
        <v>0</v>
      </c>
      <c r="M72" s="104">
        <v>0</v>
      </c>
      <c r="N72" s="104">
        <f t="shared" si="49"/>
        <v>0</v>
      </c>
      <c r="O72" s="104">
        <f t="shared" si="50"/>
        <v>18000</v>
      </c>
    </row>
    <row r="73" spans="1:15" s="1" customFormat="1" ht="32.1" customHeight="1" x14ac:dyDescent="0.2">
      <c r="A73" s="247">
        <v>57</v>
      </c>
      <c r="B73" s="160" t="s">
        <v>883</v>
      </c>
      <c r="C73" s="100" t="s">
        <v>723</v>
      </c>
      <c r="D73" s="248" t="s">
        <v>621</v>
      </c>
      <c r="E73" s="101" t="s">
        <v>345</v>
      </c>
      <c r="F73" s="101" t="s">
        <v>306</v>
      </c>
      <c r="G73" s="104">
        <v>13000</v>
      </c>
      <c r="H73" s="104">
        <v>0</v>
      </c>
      <c r="I73" s="104">
        <f t="shared" si="42"/>
        <v>13000</v>
      </c>
      <c r="J73" s="104">
        <v>0</v>
      </c>
      <c r="K73" s="104">
        <v>0</v>
      </c>
      <c r="L73" s="104">
        <v>0</v>
      </c>
      <c r="M73" s="104">
        <v>0</v>
      </c>
      <c r="N73" s="104">
        <f t="shared" si="43"/>
        <v>0</v>
      </c>
      <c r="O73" s="104">
        <f t="shared" si="44"/>
        <v>13000</v>
      </c>
    </row>
    <row r="74" spans="1:15" s="1" customFormat="1" ht="32.1" customHeight="1" x14ac:dyDescent="0.2">
      <c r="A74" s="247">
        <v>58</v>
      </c>
      <c r="B74" s="160" t="s">
        <v>884</v>
      </c>
      <c r="C74" s="100" t="s">
        <v>873</v>
      </c>
      <c r="D74" s="100" t="s">
        <v>353</v>
      </c>
      <c r="E74" s="101" t="s">
        <v>345</v>
      </c>
      <c r="F74" s="101" t="s">
        <v>306</v>
      </c>
      <c r="G74" s="104">
        <v>16000</v>
      </c>
      <c r="H74" s="104">
        <v>0</v>
      </c>
      <c r="I74" s="104">
        <f t="shared" si="42"/>
        <v>16000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f t="shared" ref="O74" si="51">+I74-N74</f>
        <v>16000</v>
      </c>
    </row>
    <row r="75" spans="1:15" s="1" customFormat="1" ht="32.1" customHeight="1" x14ac:dyDescent="0.2">
      <c r="A75" s="247">
        <v>59</v>
      </c>
      <c r="B75" s="160" t="s">
        <v>885</v>
      </c>
      <c r="C75" s="100" t="s">
        <v>723</v>
      </c>
      <c r="D75" s="100" t="s">
        <v>353</v>
      </c>
      <c r="E75" s="101" t="s">
        <v>345</v>
      </c>
      <c r="F75" s="101" t="s">
        <v>306</v>
      </c>
      <c r="G75" s="104">
        <v>13000</v>
      </c>
      <c r="H75" s="104">
        <v>0</v>
      </c>
      <c r="I75" s="104">
        <f t="shared" si="39"/>
        <v>13000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f t="shared" ref="O75" si="52">+I75-N75</f>
        <v>13000</v>
      </c>
    </row>
    <row r="76" spans="1:15" s="1" customFormat="1" ht="32.1" customHeight="1" x14ac:dyDescent="0.2">
      <c r="A76" s="247">
        <v>60</v>
      </c>
      <c r="B76" s="160" t="s">
        <v>886</v>
      </c>
      <c r="C76" s="100" t="s">
        <v>723</v>
      </c>
      <c r="D76" s="100" t="s">
        <v>724</v>
      </c>
      <c r="E76" s="101" t="s">
        <v>345</v>
      </c>
      <c r="F76" s="101" t="s">
        <v>306</v>
      </c>
      <c r="G76" s="104">
        <v>13000</v>
      </c>
      <c r="H76" s="104">
        <v>0</v>
      </c>
      <c r="I76" s="104">
        <f t="shared" ref="I76" si="53">+G76+H76</f>
        <v>13000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f t="shared" ref="O76" si="54">+I76-N76</f>
        <v>13000</v>
      </c>
    </row>
    <row r="77" spans="1:15" s="1" customFormat="1" ht="32.1" customHeight="1" x14ac:dyDescent="0.2">
      <c r="A77" s="247">
        <v>61</v>
      </c>
      <c r="B77" s="160" t="s">
        <v>887</v>
      </c>
      <c r="C77" s="100" t="s">
        <v>723</v>
      </c>
      <c r="D77" s="160" t="s">
        <v>621</v>
      </c>
      <c r="E77" s="249" t="s">
        <v>345</v>
      </c>
      <c r="F77" s="250" t="s">
        <v>306</v>
      </c>
      <c r="G77" s="251">
        <v>13000</v>
      </c>
      <c r="H77" s="104">
        <v>0</v>
      </c>
      <c r="I77" s="104">
        <f t="shared" ref="I77" si="55">SUM(G77:H77)</f>
        <v>13000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f t="shared" ref="O77:O79" si="56">+I77-N77</f>
        <v>13000</v>
      </c>
    </row>
    <row r="78" spans="1:15" s="1" customFormat="1" ht="32.1" customHeight="1" x14ac:dyDescent="0.2">
      <c r="A78" s="247">
        <v>62</v>
      </c>
      <c r="B78" s="160" t="s">
        <v>888</v>
      </c>
      <c r="C78" s="100" t="s">
        <v>723</v>
      </c>
      <c r="D78" s="100" t="s">
        <v>249</v>
      </c>
      <c r="E78" s="101" t="s">
        <v>345</v>
      </c>
      <c r="F78" s="101" t="s">
        <v>306</v>
      </c>
      <c r="G78" s="104">
        <v>13000</v>
      </c>
      <c r="H78" s="104">
        <v>0</v>
      </c>
      <c r="I78" s="104">
        <f t="shared" ref="I78:I79" si="57">+G78+H78</f>
        <v>13000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f t="shared" si="56"/>
        <v>13000</v>
      </c>
    </row>
    <row r="79" spans="1:15" s="1" customFormat="1" ht="32.1" customHeight="1" x14ac:dyDescent="0.2">
      <c r="A79" s="247">
        <v>63</v>
      </c>
      <c r="B79" s="160" t="s">
        <v>889</v>
      </c>
      <c r="C79" s="100" t="s">
        <v>723</v>
      </c>
      <c r="D79" s="100" t="s">
        <v>890</v>
      </c>
      <c r="E79" s="101" t="s">
        <v>345</v>
      </c>
      <c r="F79" s="101" t="s">
        <v>306</v>
      </c>
      <c r="G79" s="104">
        <v>13000</v>
      </c>
      <c r="H79" s="104">
        <v>0</v>
      </c>
      <c r="I79" s="104">
        <f t="shared" si="57"/>
        <v>13000</v>
      </c>
      <c r="J79" s="104">
        <v>0</v>
      </c>
      <c r="K79" s="104">
        <v>0</v>
      </c>
      <c r="L79" s="104">
        <v>0</v>
      </c>
      <c r="M79" s="104">
        <v>0</v>
      </c>
      <c r="N79" s="104">
        <f>SUM(J79:M79)</f>
        <v>0</v>
      </c>
      <c r="O79" s="104">
        <f t="shared" si="56"/>
        <v>13000</v>
      </c>
    </row>
    <row r="80" spans="1:15" s="1" customFormat="1" ht="32.1" customHeight="1" x14ac:dyDescent="0.2">
      <c r="A80" s="247">
        <v>64</v>
      </c>
      <c r="B80" s="160" t="s">
        <v>1044</v>
      </c>
      <c r="C80" s="100" t="s">
        <v>361</v>
      </c>
      <c r="D80" s="100" t="s">
        <v>353</v>
      </c>
      <c r="E80" s="101" t="s">
        <v>345</v>
      </c>
      <c r="F80" s="101" t="s">
        <v>306</v>
      </c>
      <c r="G80" s="104">
        <v>10500</v>
      </c>
      <c r="H80" s="104">
        <v>0</v>
      </c>
      <c r="I80" s="104">
        <f t="shared" ref="I80" si="58">+G80+H80</f>
        <v>10500</v>
      </c>
      <c r="J80" s="104">
        <v>0</v>
      </c>
      <c r="K80" s="104">
        <v>0</v>
      </c>
      <c r="L80" s="104">
        <v>0</v>
      </c>
      <c r="M80" s="104">
        <v>0</v>
      </c>
      <c r="N80" s="104">
        <f t="shared" ref="N80" si="59">SUM(J80:M80)</f>
        <v>0</v>
      </c>
      <c r="O80" s="104">
        <f t="shared" ref="O80" si="60">+G80-N80</f>
        <v>10500</v>
      </c>
    </row>
    <row r="81" spans="1:15" s="1" customFormat="1" ht="32.1" customHeight="1" x14ac:dyDescent="0.2">
      <c r="A81" s="247">
        <v>65</v>
      </c>
      <c r="B81" s="115" t="s">
        <v>583</v>
      </c>
      <c r="C81" s="125" t="s">
        <v>361</v>
      </c>
      <c r="D81" s="125" t="s">
        <v>353</v>
      </c>
      <c r="E81" s="109" t="s">
        <v>345</v>
      </c>
      <c r="F81" s="109" t="s">
        <v>306</v>
      </c>
      <c r="G81" s="112">
        <v>12000</v>
      </c>
      <c r="H81" s="112">
        <v>0</v>
      </c>
      <c r="I81" s="112">
        <f t="shared" si="39"/>
        <v>12000</v>
      </c>
      <c r="J81" s="112">
        <v>0</v>
      </c>
      <c r="K81" s="112">
        <v>0</v>
      </c>
      <c r="L81" s="112">
        <v>0</v>
      </c>
      <c r="M81" s="112">
        <v>0</v>
      </c>
      <c r="N81" s="112">
        <f t="shared" ref="N81" si="61">SUM(J81:M81)</f>
        <v>0</v>
      </c>
      <c r="O81" s="112">
        <f t="shared" ref="O81:O88" si="62">+G81-N81</f>
        <v>12000</v>
      </c>
    </row>
    <row r="82" spans="1:15" s="1" customFormat="1" ht="32.1" customHeight="1" x14ac:dyDescent="0.2">
      <c r="A82" s="247">
        <v>66</v>
      </c>
      <c r="B82" s="115" t="s">
        <v>1060</v>
      </c>
      <c r="C82" s="125" t="s">
        <v>361</v>
      </c>
      <c r="D82" s="125" t="s">
        <v>621</v>
      </c>
      <c r="E82" s="109" t="s">
        <v>345</v>
      </c>
      <c r="F82" s="109" t="s">
        <v>306</v>
      </c>
      <c r="G82" s="112">
        <v>13000</v>
      </c>
      <c r="H82" s="112">
        <v>0</v>
      </c>
      <c r="I82" s="112">
        <f t="shared" ref="I82:I86" si="63">+G82+H82</f>
        <v>13000</v>
      </c>
      <c r="J82" s="112">
        <v>0</v>
      </c>
      <c r="K82" s="112">
        <v>0</v>
      </c>
      <c r="L82" s="112">
        <v>0</v>
      </c>
      <c r="M82" s="112">
        <v>0</v>
      </c>
      <c r="N82" s="112">
        <f t="shared" ref="N82:N86" si="64">SUM(J82:M82)</f>
        <v>0</v>
      </c>
      <c r="O82" s="112">
        <f t="shared" ref="O82:O86" si="65">+G82-N82</f>
        <v>13000</v>
      </c>
    </row>
    <row r="83" spans="1:15" s="1" customFormat="1" ht="32.1" customHeight="1" x14ac:dyDescent="0.2">
      <c r="A83" s="247">
        <v>67</v>
      </c>
      <c r="B83" s="115" t="s">
        <v>1061</v>
      </c>
      <c r="C83" s="125" t="s">
        <v>361</v>
      </c>
      <c r="D83" s="125" t="s">
        <v>621</v>
      </c>
      <c r="E83" s="109" t="s">
        <v>345</v>
      </c>
      <c r="F83" s="109" t="s">
        <v>306</v>
      </c>
      <c r="G83" s="112">
        <v>13000</v>
      </c>
      <c r="H83" s="112">
        <v>0</v>
      </c>
      <c r="I83" s="112">
        <f t="shared" si="63"/>
        <v>13000</v>
      </c>
      <c r="J83" s="112">
        <v>0</v>
      </c>
      <c r="K83" s="112">
        <v>0</v>
      </c>
      <c r="L83" s="112">
        <v>0</v>
      </c>
      <c r="M83" s="112">
        <v>0</v>
      </c>
      <c r="N83" s="112">
        <f t="shared" si="64"/>
        <v>0</v>
      </c>
      <c r="O83" s="112">
        <f t="shared" si="65"/>
        <v>13000</v>
      </c>
    </row>
    <row r="84" spans="1:15" s="1" customFormat="1" ht="32.1" customHeight="1" x14ac:dyDescent="0.2">
      <c r="A84" s="247">
        <v>68</v>
      </c>
      <c r="B84" s="115" t="s">
        <v>1062</v>
      </c>
      <c r="C84" s="125" t="s">
        <v>361</v>
      </c>
      <c r="D84" s="125" t="s">
        <v>621</v>
      </c>
      <c r="E84" s="109" t="s">
        <v>345</v>
      </c>
      <c r="F84" s="109" t="s">
        <v>306</v>
      </c>
      <c r="G84" s="112">
        <v>13000</v>
      </c>
      <c r="H84" s="112">
        <v>0</v>
      </c>
      <c r="I84" s="112">
        <f t="shared" si="63"/>
        <v>13000</v>
      </c>
      <c r="J84" s="112">
        <v>0</v>
      </c>
      <c r="K84" s="112">
        <v>0</v>
      </c>
      <c r="L84" s="112">
        <v>0</v>
      </c>
      <c r="M84" s="112">
        <v>0</v>
      </c>
      <c r="N84" s="112">
        <f t="shared" si="64"/>
        <v>0</v>
      </c>
      <c r="O84" s="112">
        <f t="shared" si="65"/>
        <v>13000</v>
      </c>
    </row>
    <row r="85" spans="1:15" s="1" customFormat="1" ht="32.1" customHeight="1" x14ac:dyDescent="0.2">
      <c r="A85" s="247">
        <v>69</v>
      </c>
      <c r="B85" s="115" t="s">
        <v>1063</v>
      </c>
      <c r="C85" s="125" t="s">
        <v>361</v>
      </c>
      <c r="D85" s="125" t="s">
        <v>621</v>
      </c>
      <c r="E85" s="109" t="s">
        <v>345</v>
      </c>
      <c r="F85" s="109" t="s">
        <v>306</v>
      </c>
      <c r="G85" s="112">
        <v>8500</v>
      </c>
      <c r="H85" s="112">
        <v>0</v>
      </c>
      <c r="I85" s="112">
        <f t="shared" si="63"/>
        <v>8500</v>
      </c>
      <c r="J85" s="112">
        <v>0</v>
      </c>
      <c r="K85" s="112">
        <v>0</v>
      </c>
      <c r="L85" s="112">
        <v>0</v>
      </c>
      <c r="M85" s="112">
        <v>0</v>
      </c>
      <c r="N85" s="112">
        <f t="shared" si="64"/>
        <v>0</v>
      </c>
      <c r="O85" s="112">
        <f t="shared" si="65"/>
        <v>8500</v>
      </c>
    </row>
    <row r="86" spans="1:15" s="1" customFormat="1" ht="32.1" customHeight="1" x14ac:dyDescent="0.2">
      <c r="A86" s="247">
        <v>70</v>
      </c>
      <c r="B86" s="115" t="s">
        <v>1064</v>
      </c>
      <c r="C86" s="125" t="s">
        <v>361</v>
      </c>
      <c r="D86" s="125" t="s">
        <v>621</v>
      </c>
      <c r="E86" s="109" t="s">
        <v>345</v>
      </c>
      <c r="F86" s="109" t="s">
        <v>306</v>
      </c>
      <c r="G86" s="112">
        <v>10500</v>
      </c>
      <c r="H86" s="112">
        <v>0</v>
      </c>
      <c r="I86" s="112">
        <f t="shared" si="63"/>
        <v>10500</v>
      </c>
      <c r="J86" s="112">
        <v>0</v>
      </c>
      <c r="K86" s="112">
        <v>0</v>
      </c>
      <c r="L86" s="112">
        <v>0</v>
      </c>
      <c r="M86" s="112">
        <v>0</v>
      </c>
      <c r="N86" s="112">
        <f t="shared" si="64"/>
        <v>0</v>
      </c>
      <c r="O86" s="112">
        <f t="shared" si="65"/>
        <v>10500</v>
      </c>
    </row>
    <row r="87" spans="1:15" s="1" customFormat="1" ht="32.1" customHeight="1" x14ac:dyDescent="0.2">
      <c r="A87" s="247">
        <v>71</v>
      </c>
      <c r="B87" s="115" t="s">
        <v>528</v>
      </c>
      <c r="C87" s="125" t="s">
        <v>361</v>
      </c>
      <c r="D87" s="125" t="s">
        <v>353</v>
      </c>
      <c r="E87" s="109" t="s">
        <v>345</v>
      </c>
      <c r="F87" s="109" t="s">
        <v>306</v>
      </c>
      <c r="G87" s="112">
        <v>12000</v>
      </c>
      <c r="H87" s="112">
        <v>0</v>
      </c>
      <c r="I87" s="112">
        <f t="shared" si="26"/>
        <v>12000</v>
      </c>
      <c r="J87" s="112">
        <v>0</v>
      </c>
      <c r="K87" s="112">
        <v>0</v>
      </c>
      <c r="L87" s="112">
        <v>0</v>
      </c>
      <c r="M87" s="112">
        <v>2000</v>
      </c>
      <c r="N87" s="112">
        <f>+M87</f>
        <v>2000</v>
      </c>
      <c r="O87" s="112">
        <f t="shared" si="62"/>
        <v>10000</v>
      </c>
    </row>
    <row r="88" spans="1:15" s="1" customFormat="1" ht="32.1" customHeight="1" x14ac:dyDescent="0.2">
      <c r="A88" s="247">
        <v>72</v>
      </c>
      <c r="B88" s="115" t="s">
        <v>271</v>
      </c>
      <c r="C88" s="125" t="s">
        <v>361</v>
      </c>
      <c r="D88" s="125" t="s">
        <v>353</v>
      </c>
      <c r="E88" s="109" t="s">
        <v>345</v>
      </c>
      <c r="F88" s="109" t="s">
        <v>306</v>
      </c>
      <c r="G88" s="112">
        <v>25000</v>
      </c>
      <c r="H88" s="112">
        <v>0</v>
      </c>
      <c r="I88" s="112">
        <f t="shared" ref="I88:I99" si="66">+G88+H88</f>
        <v>25000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f t="shared" si="62"/>
        <v>25000</v>
      </c>
    </row>
    <row r="89" spans="1:15" s="1" customFormat="1" ht="32.1" customHeight="1" x14ac:dyDescent="0.2">
      <c r="A89" s="247">
        <v>73</v>
      </c>
      <c r="B89" s="115" t="s">
        <v>272</v>
      </c>
      <c r="C89" s="125" t="s">
        <v>361</v>
      </c>
      <c r="D89" s="125" t="s">
        <v>353</v>
      </c>
      <c r="E89" s="109" t="s">
        <v>345</v>
      </c>
      <c r="F89" s="109" t="s">
        <v>306</v>
      </c>
      <c r="G89" s="112">
        <v>40000</v>
      </c>
      <c r="H89" s="112">
        <v>0</v>
      </c>
      <c r="I89" s="112">
        <f t="shared" si="66"/>
        <v>40000</v>
      </c>
      <c r="J89" s="112">
        <v>0</v>
      </c>
      <c r="K89" s="112">
        <v>797.25</v>
      </c>
      <c r="L89" s="112">
        <v>0</v>
      </c>
      <c r="M89" s="112">
        <v>0</v>
      </c>
      <c r="N89" s="112">
        <f>+K89</f>
        <v>797.25</v>
      </c>
      <c r="O89" s="112">
        <f t="shared" ref="O89:O99" si="67">+I89-N89</f>
        <v>39202.75</v>
      </c>
    </row>
    <row r="90" spans="1:15" s="1" customFormat="1" ht="32.1" customHeight="1" x14ac:dyDescent="0.2">
      <c r="A90" s="247">
        <v>74</v>
      </c>
      <c r="B90" s="115" t="s">
        <v>726</v>
      </c>
      <c r="C90" s="125" t="s">
        <v>361</v>
      </c>
      <c r="D90" s="125" t="s">
        <v>353</v>
      </c>
      <c r="E90" s="109" t="s">
        <v>345</v>
      </c>
      <c r="F90" s="109" t="s">
        <v>306</v>
      </c>
      <c r="G90" s="112">
        <v>8500</v>
      </c>
      <c r="H90" s="112">
        <v>0</v>
      </c>
      <c r="I90" s="112">
        <f t="shared" si="66"/>
        <v>8500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f t="shared" si="67"/>
        <v>8500</v>
      </c>
    </row>
    <row r="91" spans="1:15" s="1" customFormat="1" ht="32.1" customHeight="1" x14ac:dyDescent="0.2">
      <c r="A91" s="247">
        <v>75</v>
      </c>
      <c r="B91" s="115" t="s">
        <v>820</v>
      </c>
      <c r="C91" s="125" t="s">
        <v>873</v>
      </c>
      <c r="D91" s="125" t="s">
        <v>353</v>
      </c>
      <c r="E91" s="109" t="s">
        <v>891</v>
      </c>
      <c r="F91" s="109" t="s">
        <v>306</v>
      </c>
      <c r="G91" s="112">
        <v>25000</v>
      </c>
      <c r="H91" s="112">
        <v>0</v>
      </c>
      <c r="I91" s="112">
        <f t="shared" si="66"/>
        <v>25000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f t="shared" si="67"/>
        <v>25000</v>
      </c>
    </row>
    <row r="92" spans="1:15" s="1" customFormat="1" ht="32.1" customHeight="1" x14ac:dyDescent="0.2">
      <c r="A92" s="247">
        <v>76</v>
      </c>
      <c r="B92" s="115" t="s">
        <v>529</v>
      </c>
      <c r="C92" s="125" t="s">
        <v>361</v>
      </c>
      <c r="D92" s="125" t="s">
        <v>353</v>
      </c>
      <c r="E92" s="109" t="s">
        <v>345</v>
      </c>
      <c r="F92" s="109" t="s">
        <v>306</v>
      </c>
      <c r="G92" s="112">
        <v>10500</v>
      </c>
      <c r="H92" s="112">
        <v>0</v>
      </c>
      <c r="I92" s="112">
        <f t="shared" si="66"/>
        <v>10500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f t="shared" si="67"/>
        <v>10500</v>
      </c>
    </row>
    <row r="93" spans="1:15" s="1" customFormat="1" ht="32.1" customHeight="1" x14ac:dyDescent="0.2">
      <c r="A93" s="247">
        <v>77</v>
      </c>
      <c r="B93" s="115" t="s">
        <v>582</v>
      </c>
      <c r="C93" s="125" t="s">
        <v>361</v>
      </c>
      <c r="D93" s="125" t="s">
        <v>353</v>
      </c>
      <c r="E93" s="109" t="s">
        <v>345</v>
      </c>
      <c r="F93" s="109" t="s">
        <v>306</v>
      </c>
      <c r="G93" s="112">
        <v>12000</v>
      </c>
      <c r="H93" s="112">
        <v>0</v>
      </c>
      <c r="I93" s="112">
        <f t="shared" si="66"/>
        <v>12000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f t="shared" si="67"/>
        <v>12000</v>
      </c>
    </row>
    <row r="94" spans="1:15" s="1" customFormat="1" ht="32.1" customHeight="1" x14ac:dyDescent="0.2">
      <c r="A94" s="247">
        <v>78</v>
      </c>
      <c r="B94" s="115" t="s">
        <v>819</v>
      </c>
      <c r="C94" s="125" t="s">
        <v>361</v>
      </c>
      <c r="D94" s="125" t="s">
        <v>353</v>
      </c>
      <c r="E94" s="109" t="s">
        <v>345</v>
      </c>
      <c r="F94" s="109" t="s">
        <v>306</v>
      </c>
      <c r="G94" s="112">
        <v>20000</v>
      </c>
      <c r="H94" s="112">
        <v>0</v>
      </c>
      <c r="I94" s="112">
        <f t="shared" si="66"/>
        <v>20000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f t="shared" si="67"/>
        <v>20000</v>
      </c>
    </row>
    <row r="95" spans="1:15" s="1" customFormat="1" ht="32.1" customHeight="1" x14ac:dyDescent="0.2">
      <c r="A95" s="247">
        <v>79</v>
      </c>
      <c r="B95" s="115" t="s">
        <v>821</v>
      </c>
      <c r="C95" s="125" t="s">
        <v>361</v>
      </c>
      <c r="D95" s="125" t="s">
        <v>353</v>
      </c>
      <c r="E95" s="109" t="s">
        <v>345</v>
      </c>
      <c r="F95" s="109" t="s">
        <v>306</v>
      </c>
      <c r="G95" s="112">
        <v>10500</v>
      </c>
      <c r="H95" s="112">
        <v>0</v>
      </c>
      <c r="I95" s="112">
        <f t="shared" si="66"/>
        <v>10500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f t="shared" si="67"/>
        <v>10500</v>
      </c>
    </row>
    <row r="96" spans="1:15" s="1" customFormat="1" ht="32.1" customHeight="1" x14ac:dyDescent="0.2">
      <c r="A96" s="247">
        <v>80</v>
      </c>
      <c r="B96" s="115" t="s">
        <v>581</v>
      </c>
      <c r="C96" s="125" t="s">
        <v>361</v>
      </c>
      <c r="D96" s="125" t="s">
        <v>353</v>
      </c>
      <c r="E96" s="109" t="s">
        <v>345</v>
      </c>
      <c r="F96" s="109" t="s">
        <v>306</v>
      </c>
      <c r="G96" s="112">
        <v>14000</v>
      </c>
      <c r="H96" s="112">
        <v>0</v>
      </c>
      <c r="I96" s="112">
        <f t="shared" si="66"/>
        <v>14000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f t="shared" si="67"/>
        <v>14000</v>
      </c>
    </row>
    <row r="97" spans="1:16" s="1" customFormat="1" ht="32.1" customHeight="1" x14ac:dyDescent="0.2">
      <c r="A97" s="247">
        <v>81</v>
      </c>
      <c r="B97" s="115" t="s">
        <v>527</v>
      </c>
      <c r="C97" s="125" t="s">
        <v>361</v>
      </c>
      <c r="D97" s="125" t="s">
        <v>353</v>
      </c>
      <c r="E97" s="109" t="s">
        <v>345</v>
      </c>
      <c r="F97" s="109" t="s">
        <v>306</v>
      </c>
      <c r="G97" s="112">
        <v>12000</v>
      </c>
      <c r="H97" s="112">
        <v>0</v>
      </c>
      <c r="I97" s="112">
        <f t="shared" si="66"/>
        <v>12000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f t="shared" si="67"/>
        <v>12000</v>
      </c>
    </row>
    <row r="98" spans="1:16" s="1" customFormat="1" ht="32.1" customHeight="1" x14ac:dyDescent="0.2">
      <c r="A98" s="247">
        <v>82</v>
      </c>
      <c r="B98" s="115" t="s">
        <v>584</v>
      </c>
      <c r="C98" s="125" t="s">
        <v>361</v>
      </c>
      <c r="D98" s="125" t="s">
        <v>353</v>
      </c>
      <c r="E98" s="109" t="s">
        <v>345</v>
      </c>
      <c r="F98" s="109" t="s">
        <v>306</v>
      </c>
      <c r="G98" s="112">
        <v>8500</v>
      </c>
      <c r="H98" s="112">
        <v>0</v>
      </c>
      <c r="I98" s="112">
        <f t="shared" si="66"/>
        <v>8500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f t="shared" si="67"/>
        <v>8500</v>
      </c>
    </row>
    <row r="99" spans="1:16" s="1" customFormat="1" ht="32.1" customHeight="1" x14ac:dyDescent="0.2">
      <c r="A99" s="247">
        <v>83</v>
      </c>
      <c r="B99" s="115" t="s">
        <v>526</v>
      </c>
      <c r="C99" s="125" t="s">
        <v>723</v>
      </c>
      <c r="D99" s="125" t="s">
        <v>353</v>
      </c>
      <c r="E99" s="109" t="s">
        <v>782</v>
      </c>
      <c r="F99" s="109" t="s">
        <v>306</v>
      </c>
      <c r="G99" s="112">
        <v>25000</v>
      </c>
      <c r="H99" s="112">
        <v>0</v>
      </c>
      <c r="I99" s="112">
        <f t="shared" si="66"/>
        <v>25000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f t="shared" si="67"/>
        <v>25000</v>
      </c>
    </row>
    <row r="100" spans="1:16" s="7" customFormat="1" ht="36.75" customHeight="1" x14ac:dyDescent="0.2">
      <c r="A100" s="271" t="s">
        <v>490</v>
      </c>
      <c r="B100" s="272"/>
      <c r="C100" s="117">
        <v>49</v>
      </c>
      <c r="D100" s="155"/>
      <c r="E100" s="156"/>
      <c r="F100" s="157"/>
      <c r="G100" s="158">
        <f t="shared" ref="G100:O100" si="68">SUM(G51:G99)</f>
        <v>698500</v>
      </c>
      <c r="H100" s="158">
        <f t="shared" si="68"/>
        <v>0</v>
      </c>
      <c r="I100" s="158">
        <f t="shared" si="68"/>
        <v>698500</v>
      </c>
      <c r="J100" s="158">
        <f t="shared" si="68"/>
        <v>0</v>
      </c>
      <c r="K100" s="158">
        <f t="shared" si="68"/>
        <v>797.25</v>
      </c>
      <c r="L100" s="158">
        <f t="shared" si="68"/>
        <v>0</v>
      </c>
      <c r="M100" s="158">
        <f t="shared" si="68"/>
        <v>2000</v>
      </c>
      <c r="N100" s="158">
        <f t="shared" si="68"/>
        <v>2797.25</v>
      </c>
      <c r="O100" s="158">
        <f t="shared" si="68"/>
        <v>695702.75</v>
      </c>
    </row>
    <row r="101" spans="1:16" ht="36.75" customHeight="1" thickBot="1" x14ac:dyDescent="0.25">
      <c r="A101" s="297" t="s">
        <v>303</v>
      </c>
      <c r="B101" s="296"/>
      <c r="C101" s="294"/>
      <c r="D101" s="295"/>
      <c r="E101" s="295"/>
      <c r="F101" s="296"/>
      <c r="G101" s="217">
        <f t="shared" ref="G101:O101" si="69">+G100+G49+G39+G26</f>
        <v>1186000</v>
      </c>
      <c r="H101" s="217">
        <f t="shared" si="69"/>
        <v>0</v>
      </c>
      <c r="I101" s="217">
        <f t="shared" si="69"/>
        <v>1186000</v>
      </c>
      <c r="J101" s="217">
        <f t="shared" si="69"/>
        <v>0</v>
      </c>
      <c r="K101" s="217">
        <f t="shared" si="69"/>
        <v>2391.75</v>
      </c>
      <c r="L101" s="217">
        <f t="shared" si="69"/>
        <v>0</v>
      </c>
      <c r="M101" s="217">
        <f t="shared" si="69"/>
        <v>2000</v>
      </c>
      <c r="N101" s="217">
        <f t="shared" si="69"/>
        <v>4391.75</v>
      </c>
      <c r="O101" s="217">
        <f t="shared" si="69"/>
        <v>1181608.25</v>
      </c>
    </row>
    <row r="102" spans="1:16" s="16" customFormat="1" ht="32.1" customHeight="1" x14ac:dyDescent="0.2">
      <c r="A102" s="18"/>
      <c r="B102" s="161"/>
      <c r="C102" s="161"/>
      <c r="D102" s="161"/>
      <c r="E102" s="161"/>
      <c r="F102" s="161"/>
      <c r="G102" s="162"/>
      <c r="H102" s="162"/>
      <c r="I102" s="162"/>
      <c r="J102" s="162"/>
      <c r="K102" s="162"/>
      <c r="L102" s="162"/>
      <c r="M102" s="162"/>
      <c r="N102" s="162"/>
      <c r="O102" s="162"/>
    </row>
    <row r="103" spans="1:16" s="1" customFormat="1" ht="32.1" customHeight="1" x14ac:dyDescent="0.2">
      <c r="A103" s="95"/>
      <c r="B103"/>
      <c r="C103"/>
      <c r="D103"/>
      <c r="E103"/>
      <c r="F103"/>
      <c r="G103" s="163"/>
      <c r="H103"/>
      <c r="I103"/>
      <c r="J103"/>
      <c r="K103"/>
      <c r="L103"/>
      <c r="M103"/>
      <c r="N103"/>
      <c r="O103" s="163"/>
    </row>
    <row r="104" spans="1:16" ht="24.75" customHeight="1" x14ac:dyDescent="0.2"/>
    <row r="105" spans="1:16" ht="21.75" customHeight="1" x14ac:dyDescent="0.2">
      <c r="C105" s="2" t="s">
        <v>20</v>
      </c>
      <c r="D105" s="2"/>
      <c r="E105" s="2"/>
      <c r="F105" s="286" t="s">
        <v>22</v>
      </c>
      <c r="G105" s="286"/>
      <c r="L105" s="286" t="s">
        <v>22</v>
      </c>
      <c r="M105" s="286"/>
      <c r="O105" s="2"/>
    </row>
    <row r="106" spans="1:16" s="2" customFormat="1" ht="21.75" customHeight="1" x14ac:dyDescent="0.2">
      <c r="A106" s="95"/>
      <c r="B106"/>
      <c r="F106"/>
      <c r="G106"/>
      <c r="H106"/>
      <c r="I106"/>
      <c r="J106"/>
      <c r="K106"/>
      <c r="L106"/>
      <c r="P106"/>
    </row>
    <row r="107" spans="1:16" s="2" customFormat="1" ht="21.75" customHeight="1" x14ac:dyDescent="0.2">
      <c r="A107" s="7"/>
      <c r="B107"/>
      <c r="F107"/>
      <c r="G107"/>
      <c r="H107"/>
      <c r="I107"/>
      <c r="J107"/>
      <c r="K107"/>
      <c r="L107"/>
      <c r="M107"/>
      <c r="N107"/>
      <c r="O107"/>
    </row>
    <row r="108" spans="1:16" s="2" customFormat="1" ht="21.75" customHeight="1" x14ac:dyDescent="0.2">
      <c r="A108" s="7"/>
      <c r="B108"/>
      <c r="C108" s="144"/>
      <c r="F108" s="144"/>
      <c r="G108" s="164"/>
      <c r="H108"/>
      <c r="I108"/>
      <c r="J108"/>
      <c r="K108"/>
      <c r="L108" s="145"/>
      <c r="M108" s="145"/>
      <c r="N108"/>
      <c r="O108"/>
    </row>
    <row r="109" spans="1:16" ht="21.75" customHeight="1" x14ac:dyDescent="0.2">
      <c r="A109" s="7"/>
      <c r="C109" s="2" t="s">
        <v>21</v>
      </c>
      <c r="D109" s="2"/>
      <c r="E109" s="2"/>
      <c r="F109" s="293" t="s">
        <v>24</v>
      </c>
      <c r="G109" s="293"/>
      <c r="L109" s="286" t="s">
        <v>23</v>
      </c>
      <c r="M109" s="286"/>
    </row>
    <row r="110" spans="1:16" ht="21.75" customHeight="1" x14ac:dyDescent="0.2">
      <c r="A110" s="7"/>
    </row>
    <row r="111" spans="1:16" ht="21.75" customHeight="1" x14ac:dyDescent="0.2">
      <c r="A111" s="15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6" ht="21.75" customHeight="1" x14ac:dyDescent="0.2">
      <c r="A112" s="26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21.75" customHeight="1" x14ac:dyDescent="0.2">
      <c r="A113" s="26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21.75" customHeight="1" x14ac:dyDescent="0.2">
      <c r="A114" s="26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21.75" customHeight="1" x14ac:dyDescent="0.2">
      <c r="A115" s="26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21.75" customHeight="1" x14ac:dyDescent="0.2">
      <c r="A116" s="26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x14ac:dyDescent="0.2">
      <c r="A117" s="26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x14ac:dyDescent="0.2">
      <c r="A118" s="26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x14ac:dyDescent="0.2">
      <c r="A119" s="26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4.25" x14ac:dyDescent="0.2">
      <c r="A120" s="26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4.25" x14ac:dyDescent="0.2">
      <c r="A121" s="92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14.25" x14ac:dyDescent="0.2">
      <c r="A122" s="92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s="1" customFormat="1" ht="36" customHeight="1" x14ac:dyDescent="0.2">
      <c r="A123" s="2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s="1" customFormat="1" ht="36" customHeight="1" x14ac:dyDescent="0.2">
      <c r="A124" s="26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4.25" x14ac:dyDescent="0.2">
      <c r="A125" s="26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36" customHeight="1" x14ac:dyDescent="0.2">
      <c r="A126" s="26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36" customHeight="1" x14ac:dyDescent="0.2">
      <c r="A127" s="26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36" customHeight="1" x14ac:dyDescent="0.2">
      <c r="A128" s="26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36" customHeight="1" x14ac:dyDescent="0.2">
      <c r="A129" s="26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x14ac:dyDescent="0.2">
      <c r="A130" s="26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x14ac:dyDescent="0.2">
      <c r="A131" s="26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4.25" x14ac:dyDescent="0.2">
      <c r="A132" s="26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4.25" x14ac:dyDescent="0.2">
      <c r="A133" s="26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4.25" x14ac:dyDescent="0.2">
      <c r="A134" s="26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4.25" x14ac:dyDescent="0.2">
      <c r="A135" s="9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 ht="14.25" x14ac:dyDescent="0.2">
      <c r="A136" s="9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 s="3" customFormat="1" ht="36" customHeight="1" x14ac:dyDescent="0.2">
      <c r="A137" s="93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 s="3" customFormat="1" ht="36" customHeight="1" x14ac:dyDescent="0.2">
      <c r="A138" s="93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 s="3" customFormat="1" ht="36" customHeight="1" x14ac:dyDescent="0.2">
      <c r="A139" s="93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 s="3" customFormat="1" ht="36" customHeight="1" x14ac:dyDescent="0.2">
      <c r="A140" s="93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 s="3" customFormat="1" ht="36" customHeight="1" x14ac:dyDescent="0.2">
      <c r="A141" s="93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 s="3" customFormat="1" ht="36" customHeight="1" x14ac:dyDescent="0.2">
      <c r="A142" s="9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s="3" customFormat="1" ht="36" customHeight="1" x14ac:dyDescent="0.2">
      <c r="A143" s="9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 s="3" customFormat="1" ht="36" customHeight="1" x14ac:dyDescent="0.2">
      <c r="A144" s="93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 s="3" customFormat="1" ht="36" customHeight="1" x14ac:dyDescent="0.2">
      <c r="A145" s="93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 s="3" customFormat="1" ht="36" customHeight="1" x14ac:dyDescent="0.2">
      <c r="A146" s="93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 s="3" customFormat="1" ht="36" customHeight="1" x14ac:dyDescent="0.2">
      <c r="A147" s="93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 s="3" customFormat="1" ht="36" customHeight="1" x14ac:dyDescent="0.2">
      <c r="A148" s="94"/>
    </row>
    <row r="149" spans="1:15" s="3" customFormat="1" ht="36" customHeight="1" x14ac:dyDescent="0.2">
      <c r="A149" s="95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s="3" customFormat="1" ht="36" customHeight="1" x14ac:dyDescent="0.2">
      <c r="A150" s="95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</sheetData>
  <sortState xmlns:xlrd2="http://schemas.microsoft.com/office/spreadsheetml/2017/richdata2" ref="A10:O48">
    <sortCondition ref="B10:B48"/>
  </sortState>
  <mergeCells count="18">
    <mergeCell ref="L109:M109"/>
    <mergeCell ref="A5:O5"/>
    <mergeCell ref="F109:G109"/>
    <mergeCell ref="A2:O2"/>
    <mergeCell ref="A4:O4"/>
    <mergeCell ref="L105:M105"/>
    <mergeCell ref="F105:G105"/>
    <mergeCell ref="A50:O50"/>
    <mergeCell ref="A100:B100"/>
    <mergeCell ref="A10:O10"/>
    <mergeCell ref="A26:B26"/>
    <mergeCell ref="A27:O27"/>
    <mergeCell ref="A39:B39"/>
    <mergeCell ref="A40:O40"/>
    <mergeCell ref="A49:B49"/>
    <mergeCell ref="B7:N7"/>
    <mergeCell ref="C101:F101"/>
    <mergeCell ref="A101:B101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4"/>
  <sheetViews>
    <sheetView showGridLines="0" topLeftCell="J56" zoomScale="91" zoomScaleNormal="91" zoomScaleSheetLayoutView="96" workbookViewId="0">
      <selection activeCell="Q69" sqref="Q69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5"/>
      <c r="M11" s="95"/>
      <c r="N11" s="2"/>
      <c r="O11" s="2"/>
      <c r="P11" s="2"/>
      <c r="Q11" s="2"/>
    </row>
    <row r="12" spans="1:17" x14ac:dyDescent="0.2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</row>
    <row r="13" spans="1:17" x14ac:dyDescent="0.2">
      <c r="A13" s="282" t="s">
        <v>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</row>
    <row r="14" spans="1:17" ht="18.75" customHeight="1" x14ac:dyDescent="0.2">
      <c r="A14" s="282" t="s">
        <v>1056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5"/>
      <c r="M15" s="95"/>
      <c r="N15" s="2"/>
      <c r="O15" s="2"/>
      <c r="P15" s="2"/>
      <c r="Q15" s="2"/>
    </row>
    <row r="16" spans="1:17" x14ac:dyDescent="0.2">
      <c r="A16" s="165"/>
      <c r="B16" s="286" t="s">
        <v>729</v>
      </c>
      <c r="C16" s="286"/>
      <c r="D16" s="286"/>
      <c r="E16" s="286"/>
      <c r="F16" s="286"/>
      <c r="G16" s="286"/>
      <c r="H16" s="286"/>
      <c r="I16" s="286"/>
      <c r="J16" s="286"/>
      <c r="K16" s="287"/>
      <c r="L16" s="288"/>
      <c r="M16" s="289"/>
      <c r="N16" s="286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5"/>
      <c r="M17" s="95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5"/>
      <c r="M18" s="95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7" t="s">
        <v>8</v>
      </c>
      <c r="B20" s="88" t="s">
        <v>5</v>
      </c>
      <c r="C20" s="88" t="s">
        <v>17</v>
      </c>
      <c r="D20" s="88" t="s">
        <v>6</v>
      </c>
      <c r="E20" s="88" t="s">
        <v>7</v>
      </c>
      <c r="F20" s="88" t="s">
        <v>18</v>
      </c>
      <c r="G20" s="88" t="s">
        <v>13</v>
      </c>
      <c r="H20" s="88" t="s">
        <v>14</v>
      </c>
      <c r="I20" s="88" t="s">
        <v>12</v>
      </c>
      <c r="J20" s="88" t="s">
        <v>346</v>
      </c>
      <c r="K20" s="88" t="s">
        <v>351</v>
      </c>
      <c r="L20" s="88" t="s">
        <v>0</v>
      </c>
      <c r="M20" s="88" t="s">
        <v>1</v>
      </c>
      <c r="N20" s="88" t="s">
        <v>2</v>
      </c>
      <c r="O20" s="88" t="s">
        <v>348</v>
      </c>
      <c r="P20" s="88" t="s">
        <v>349</v>
      </c>
      <c r="Q20" s="98" t="s">
        <v>10</v>
      </c>
    </row>
    <row r="21" spans="1:17" s="7" customFormat="1" ht="36.75" customHeight="1" x14ac:dyDescent="0.2">
      <c r="A21" s="271" t="s">
        <v>524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3"/>
    </row>
    <row r="22" spans="1:17" s="7" customFormat="1" ht="38.25" customHeight="1" x14ac:dyDescent="0.2">
      <c r="A22" s="226">
        <v>1</v>
      </c>
      <c r="B22" s="125" t="s">
        <v>395</v>
      </c>
      <c r="C22" s="125" t="s">
        <v>446</v>
      </c>
      <c r="D22" s="125" t="s">
        <v>463</v>
      </c>
      <c r="E22" s="109" t="s">
        <v>354</v>
      </c>
      <c r="F22" s="109" t="s">
        <v>19</v>
      </c>
      <c r="G22" s="126">
        <v>45108</v>
      </c>
      <c r="H22" s="126">
        <v>45261</v>
      </c>
      <c r="I22" s="113">
        <v>218250</v>
      </c>
      <c r="J22" s="113">
        <v>0</v>
      </c>
      <c r="K22" s="113">
        <f>SUM(I22:J22)</f>
        <v>218250</v>
      </c>
      <c r="L22" s="113">
        <f>IF(K22&gt;=[1]Datos!$D$14,([1]Datos!$D$14*[1]Datos!$C$14),IF(K22&lt;=[1]Datos!$D$14,(K22*[1]Datos!$C$14)))</f>
        <v>6263.7749999999996</v>
      </c>
      <c r="M22" s="113">
        <v>39932.14</v>
      </c>
      <c r="N22" s="113">
        <v>6589.14</v>
      </c>
      <c r="O22" s="113">
        <v>25</v>
      </c>
      <c r="P22" s="113">
        <f t="shared" ref="P22" si="0">SUM(L22:O22)</f>
        <v>52810.055</v>
      </c>
      <c r="Q22" s="229">
        <f>+K22-P22</f>
        <v>165439.94500000001</v>
      </c>
    </row>
    <row r="23" spans="1:17" s="86" customFormat="1" ht="36.75" customHeight="1" x14ac:dyDescent="0.2">
      <c r="A23" s="271" t="s">
        <v>490</v>
      </c>
      <c r="B23" s="272"/>
      <c r="C23" s="117">
        <v>1</v>
      </c>
      <c r="D23" s="117"/>
      <c r="E23" s="212"/>
      <c r="F23" s="118"/>
      <c r="G23" s="119"/>
      <c r="H23" s="120"/>
      <c r="I23" s="121">
        <f t="shared" ref="I23:Q23" si="1">SUM(I21:I22)</f>
        <v>218250</v>
      </c>
      <c r="J23" s="121">
        <f t="shared" si="1"/>
        <v>0</v>
      </c>
      <c r="K23" s="121">
        <f t="shared" si="1"/>
        <v>218250</v>
      </c>
      <c r="L23" s="121">
        <f t="shared" si="1"/>
        <v>6263.7749999999996</v>
      </c>
      <c r="M23" s="121">
        <f t="shared" si="1"/>
        <v>39932.14</v>
      </c>
      <c r="N23" s="121">
        <f t="shared" si="1"/>
        <v>6589.14</v>
      </c>
      <c r="O23" s="121">
        <f t="shared" si="1"/>
        <v>25</v>
      </c>
      <c r="P23" s="121">
        <f t="shared" si="1"/>
        <v>52810.055</v>
      </c>
      <c r="Q23" s="121">
        <f t="shared" si="1"/>
        <v>165439.94500000001</v>
      </c>
    </row>
    <row r="24" spans="1:17" ht="29.25" customHeight="1" x14ac:dyDescent="0.2">
      <c r="A24" s="290" t="s">
        <v>708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2"/>
    </row>
    <row r="25" spans="1:17" s="7" customFormat="1" ht="38.25" customHeight="1" x14ac:dyDescent="0.2">
      <c r="A25" s="226">
        <v>2</v>
      </c>
      <c r="B25" s="227" t="s">
        <v>355</v>
      </c>
      <c r="C25" s="125" t="s">
        <v>446</v>
      </c>
      <c r="D25" s="186" t="s">
        <v>461</v>
      </c>
      <c r="E25" s="109" t="s">
        <v>354</v>
      </c>
      <c r="F25" s="109" t="s">
        <v>19</v>
      </c>
      <c r="G25" s="110">
        <v>45627</v>
      </c>
      <c r="H25" s="126">
        <v>45809</v>
      </c>
      <c r="I25" s="113">
        <v>180000</v>
      </c>
      <c r="J25" s="113">
        <v>0</v>
      </c>
      <c r="K25" s="225">
        <f t="shared" ref="K25" si="2">SUM(I25:J25)</f>
        <v>180000</v>
      </c>
      <c r="L25" s="228">
        <f>IF(K25&gt;=[1]Datos!$D$14,([1]Datos!$D$14*[1]Datos!$C$14),IF(K25&lt;=[1]Datos!$D$14,(K25*[1]Datos!$C$14)))</f>
        <v>5166</v>
      </c>
      <c r="M25" s="113">
        <v>30923.37</v>
      </c>
      <c r="N25" s="113">
        <v>5472</v>
      </c>
      <c r="O25" s="113">
        <v>25</v>
      </c>
      <c r="P25" s="113">
        <f t="shared" ref="P25" si="3">SUM(L25:O25)</f>
        <v>41586.369999999995</v>
      </c>
      <c r="Q25" s="229">
        <f t="shared" ref="Q25" si="4">+K25-P25</f>
        <v>138413.63</v>
      </c>
    </row>
    <row r="26" spans="1:17" s="7" customFormat="1" ht="38.25" customHeight="1" x14ac:dyDescent="0.2">
      <c r="A26" s="226">
        <v>3</v>
      </c>
      <c r="B26" s="152" t="s">
        <v>900</v>
      </c>
      <c r="C26" s="125" t="s">
        <v>446</v>
      </c>
      <c r="D26" s="152" t="s">
        <v>517</v>
      </c>
      <c r="E26" s="109" t="s">
        <v>354</v>
      </c>
      <c r="F26" s="109" t="s">
        <v>306</v>
      </c>
      <c r="G26" s="126">
        <v>45170</v>
      </c>
      <c r="H26" s="126">
        <v>45352</v>
      </c>
      <c r="I26" s="230">
        <v>140000</v>
      </c>
      <c r="J26" s="113">
        <v>0</v>
      </c>
      <c r="K26" s="225">
        <f t="shared" ref="K26" si="5">SUM(I26:J26)</f>
        <v>140000</v>
      </c>
      <c r="L26" s="113">
        <f>IF(K26&gt;=[1]Datos!$D$14,([1]Datos!$D$14*[1]Datos!$C$14),IF(K26&lt;=[1]Datos!$D$14,(K26*[1]Datos!$C$14)))</f>
        <v>4018</v>
      </c>
      <c r="M26" s="113">
        <f>IF((I26-L26-N26)&lt;=Datos!$G$7,"0",IF((I26-L26-N26)&lt;=Datos!$G$8,((I26-L26-N26)-Datos!$F$8)*Datos!$I$6,IF((I26-L26-N26)&lt;=Datos!$G$9,Datos!$I$8+((I26-L26-N26)-Datos!$F$9)*Datos!$J$6,IF((I26-L26-N26)&gt;=Datos!$F$10,(Datos!$I$8+Datos!$J$8)+((I26-L26-N26)-Datos!$F$10)*Datos!$K$6))))</f>
        <v>21514.360666666667</v>
      </c>
      <c r="N26" s="113">
        <f>IF(I26&gt;=Datos!$D$15,(Datos!$D$15*Datos!$C$15),IF(I26&lt;=Datos!$D$15,(I26*Datos!$C$15)))</f>
        <v>4256</v>
      </c>
      <c r="O26" s="113">
        <v>25</v>
      </c>
      <c r="P26" s="113">
        <f t="shared" ref="P26" si="6">SUM(L26:O26)</f>
        <v>29813.360666666667</v>
      </c>
      <c r="Q26" s="229">
        <f t="shared" ref="Q26" si="7">+K26-P26</f>
        <v>110186.63933333333</v>
      </c>
    </row>
    <row r="27" spans="1:17" s="86" customFormat="1" ht="36.75" customHeight="1" x14ac:dyDescent="0.2">
      <c r="A27" s="271" t="s">
        <v>490</v>
      </c>
      <c r="B27" s="272"/>
      <c r="C27" s="117">
        <v>3</v>
      </c>
      <c r="D27" s="117"/>
      <c r="E27" s="212"/>
      <c r="F27" s="118"/>
      <c r="G27" s="119"/>
      <c r="H27" s="120"/>
      <c r="I27" s="121">
        <f t="shared" ref="I27:Q27" si="8">SUM(I25:I26)</f>
        <v>320000</v>
      </c>
      <c r="J27" s="121">
        <f t="shared" si="8"/>
        <v>0</v>
      </c>
      <c r="K27" s="121">
        <f t="shared" si="8"/>
        <v>320000</v>
      </c>
      <c r="L27" s="121">
        <f t="shared" si="8"/>
        <v>9184</v>
      </c>
      <c r="M27" s="121">
        <f t="shared" si="8"/>
        <v>52437.73066666667</v>
      </c>
      <c r="N27" s="121">
        <f t="shared" si="8"/>
        <v>9728</v>
      </c>
      <c r="O27" s="121">
        <f t="shared" si="8"/>
        <v>50</v>
      </c>
      <c r="P27" s="121">
        <f t="shared" si="8"/>
        <v>71399.73066666667</v>
      </c>
      <c r="Q27" s="121">
        <f t="shared" si="8"/>
        <v>248600.26933333333</v>
      </c>
    </row>
    <row r="28" spans="1:17" s="7" customFormat="1" ht="36.75" customHeight="1" x14ac:dyDescent="0.2">
      <c r="A28" s="271" t="s">
        <v>525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3"/>
    </row>
    <row r="29" spans="1:17" s="7" customFormat="1" ht="38.25" customHeight="1" x14ac:dyDescent="0.2">
      <c r="A29" s="226">
        <v>4</v>
      </c>
      <c r="B29" s="231" t="s">
        <v>892</v>
      </c>
      <c r="C29" s="130" t="s">
        <v>446</v>
      </c>
      <c r="D29" s="130" t="s">
        <v>893</v>
      </c>
      <c r="E29" s="109" t="s">
        <v>354</v>
      </c>
      <c r="F29" s="109" t="s">
        <v>306</v>
      </c>
      <c r="G29" s="110">
        <v>45689</v>
      </c>
      <c r="H29" s="126">
        <v>45717</v>
      </c>
      <c r="I29" s="131">
        <v>30000</v>
      </c>
      <c r="J29" s="113">
        <v>0</v>
      </c>
      <c r="K29" s="131">
        <f>SUM(I29:J29)</f>
        <v>30000</v>
      </c>
      <c r="L29" s="232">
        <f>IF(K29&gt;=[1]Datos!$D$14,([1]Datos!$D$14*[1]Datos!$C$14),IF(K29&lt;=[1]Datos!$D$14,(K29*[1]Datos!$C$14)))</f>
        <v>861</v>
      </c>
      <c r="M29" s="233" t="str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0</v>
      </c>
      <c r="N29" s="232">
        <f>IF(I29&gt;=Datos!$D$15,(Datos!$D$15*Datos!$C$15),IF(I29&lt;=Datos!$D$15,(I29*Datos!$C$15)))</f>
        <v>912</v>
      </c>
      <c r="O29" s="113">
        <v>25</v>
      </c>
      <c r="P29" s="113">
        <f t="shared" ref="P29" si="9">SUM(L29:O29)</f>
        <v>1798</v>
      </c>
      <c r="Q29" s="229">
        <f>+I29-P29</f>
        <v>28202</v>
      </c>
    </row>
    <row r="30" spans="1:17" s="7" customFormat="1" ht="38.25" customHeight="1" x14ac:dyDescent="0.2">
      <c r="A30" s="226">
        <v>5</v>
      </c>
      <c r="B30" s="231" t="s">
        <v>901</v>
      </c>
      <c r="C30" s="130" t="s">
        <v>446</v>
      </c>
      <c r="D30" s="130" t="s">
        <v>893</v>
      </c>
      <c r="E30" s="109" t="s">
        <v>354</v>
      </c>
      <c r="F30" s="109" t="s">
        <v>306</v>
      </c>
      <c r="G30" s="110">
        <v>45717</v>
      </c>
      <c r="H30" s="126">
        <v>45901</v>
      </c>
      <c r="I30" s="131">
        <v>50000</v>
      </c>
      <c r="J30" s="113">
        <v>0</v>
      </c>
      <c r="K30" s="131">
        <f>SUM(I30:J30)</f>
        <v>50000</v>
      </c>
      <c r="L30" s="232">
        <f>IF(K30&gt;=[1]Datos!$D$14,([1]Datos!$D$14*[1]Datos!$C$14),IF(K30&lt;=[1]Datos!$D$14,(K30*[1]Datos!$C$14)))</f>
        <v>1435</v>
      </c>
      <c r="M30" s="233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1853.9984999999997</v>
      </c>
      <c r="N30" s="232">
        <f>IF(I30&gt;=Datos!$D$15,(Datos!$D$15*Datos!$C$15),IF(I30&lt;=Datos!$D$15,(I30*Datos!$C$15)))</f>
        <v>1520</v>
      </c>
      <c r="O30" s="113">
        <v>25</v>
      </c>
      <c r="P30" s="113">
        <f t="shared" ref="P30" si="10">SUM(L30:O30)</f>
        <v>4833.9984999999997</v>
      </c>
      <c r="Q30" s="229">
        <f>+I30-P30</f>
        <v>45166.001499999998</v>
      </c>
    </row>
    <row r="31" spans="1:17" s="7" customFormat="1" ht="38.25" customHeight="1" x14ac:dyDescent="0.2">
      <c r="A31" s="226">
        <v>6</v>
      </c>
      <c r="B31" s="231" t="s">
        <v>622</v>
      </c>
      <c r="C31" s="130" t="s">
        <v>446</v>
      </c>
      <c r="D31" s="130" t="s">
        <v>373</v>
      </c>
      <c r="E31" s="109" t="s">
        <v>354</v>
      </c>
      <c r="F31" s="109" t="s">
        <v>19</v>
      </c>
      <c r="G31" s="110">
        <v>45627</v>
      </c>
      <c r="H31" s="126">
        <v>45809</v>
      </c>
      <c r="I31" s="131">
        <v>125000</v>
      </c>
      <c r="J31" s="113">
        <v>0</v>
      </c>
      <c r="K31" s="131">
        <f>SUM(I31:J31)</f>
        <v>125000</v>
      </c>
      <c r="L31" s="232">
        <f>IF(K31&gt;=[1]Datos!$D$14,([1]Datos!$D$14*[1]Datos!$C$14),IF(K31&lt;=[1]Datos!$D$14,(K31*[1]Datos!$C$14)))</f>
        <v>3587.5</v>
      </c>
      <c r="M31" s="233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17985.985666666667</v>
      </c>
      <c r="N31" s="232">
        <f>IF(I31&gt;=Datos!$D$15,(Datos!$D$15*Datos!$C$15),IF(I31&lt;=Datos!$D$15,(I31*Datos!$C$15)))</f>
        <v>3800</v>
      </c>
      <c r="O31" s="113">
        <v>25</v>
      </c>
      <c r="P31" s="113">
        <f t="shared" ref="P31" si="11">SUM(L31:O31)</f>
        <v>25398.485666666667</v>
      </c>
      <c r="Q31" s="229">
        <f>+I31-P31</f>
        <v>99601.514333333325</v>
      </c>
    </row>
    <row r="32" spans="1:17" s="7" customFormat="1" ht="38.25" customHeight="1" x14ac:dyDescent="0.2">
      <c r="A32" s="226">
        <v>7</v>
      </c>
      <c r="B32" s="231" t="s">
        <v>372</v>
      </c>
      <c r="C32" s="130" t="s">
        <v>446</v>
      </c>
      <c r="D32" s="130" t="s">
        <v>373</v>
      </c>
      <c r="E32" s="109" t="s">
        <v>354</v>
      </c>
      <c r="F32" s="109" t="s">
        <v>19</v>
      </c>
      <c r="G32" s="110">
        <v>45017</v>
      </c>
      <c r="H32" s="126">
        <v>45200</v>
      </c>
      <c r="I32" s="131">
        <v>125000</v>
      </c>
      <c r="J32" s="113">
        <v>0</v>
      </c>
      <c r="K32" s="131">
        <f>SUM(I32:J32)</f>
        <v>125000</v>
      </c>
      <c r="L32" s="232">
        <f>IF(K32&gt;=[1]Datos!$D$14,([1]Datos!$D$14*[1]Datos!$C$14),IF(K32&lt;=[1]Datos!$D$14,(K32*[1]Datos!$C$14)))</f>
        <v>3587.5</v>
      </c>
      <c r="M32" s="233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17985.985666666667</v>
      </c>
      <c r="N32" s="232">
        <f>IF(I32&gt;=Datos!$D$15,(Datos!$D$15*Datos!$C$15),IF(I32&lt;=Datos!$D$15,(I32*Datos!$C$15)))</f>
        <v>3800</v>
      </c>
      <c r="O32" s="113">
        <v>25</v>
      </c>
      <c r="P32" s="113">
        <f t="shared" ref="P32" si="12">SUM(L32:O32)</f>
        <v>25398.485666666667</v>
      </c>
      <c r="Q32" s="229">
        <f>+I32-P32</f>
        <v>99601.514333333325</v>
      </c>
    </row>
    <row r="33" spans="1:17" s="7" customFormat="1" ht="38.25" customHeight="1" x14ac:dyDescent="0.2">
      <c r="A33" s="226">
        <v>8</v>
      </c>
      <c r="B33" s="231" t="s">
        <v>618</v>
      </c>
      <c r="C33" s="130" t="s">
        <v>361</v>
      </c>
      <c r="D33" s="130" t="s">
        <v>710</v>
      </c>
      <c r="E33" s="109" t="s">
        <v>354</v>
      </c>
      <c r="F33" s="109" t="s">
        <v>306</v>
      </c>
      <c r="G33" s="110">
        <v>45444</v>
      </c>
      <c r="H33" s="126">
        <v>45627</v>
      </c>
      <c r="I33" s="131">
        <v>50000</v>
      </c>
      <c r="J33" s="113">
        <v>0</v>
      </c>
      <c r="K33" s="131">
        <f>SUM(I33:J33)</f>
        <v>50000</v>
      </c>
      <c r="L33" s="232">
        <f>IF(K33&gt;=[1]Datos!$D$14,([1]Datos!$D$14*[1]Datos!$C$14),IF(K33&lt;=[1]Datos!$D$14,(K33*[1]Datos!$C$14)))</f>
        <v>1435</v>
      </c>
      <c r="M33" s="233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232">
        <f>IF(I33&gt;=Datos!$D$15,(Datos!$D$15*Datos!$C$15),IF(I33&lt;=Datos!$D$15,(I33*Datos!$C$15)))</f>
        <v>1520</v>
      </c>
      <c r="O33" s="113">
        <v>25</v>
      </c>
      <c r="P33" s="113">
        <f t="shared" ref="P33" si="13">SUM(L33:O33)</f>
        <v>4833.9984999999997</v>
      </c>
      <c r="Q33" s="229">
        <f>+I33-P33</f>
        <v>45166.001499999998</v>
      </c>
    </row>
    <row r="34" spans="1:17" s="86" customFormat="1" ht="36.75" customHeight="1" x14ac:dyDescent="0.2">
      <c r="A34" s="271" t="s">
        <v>490</v>
      </c>
      <c r="B34" s="272"/>
      <c r="C34" s="117">
        <v>5</v>
      </c>
      <c r="D34" s="117"/>
      <c r="E34" s="212"/>
      <c r="F34" s="118"/>
      <c r="G34" s="119"/>
      <c r="H34" s="120"/>
      <c r="I34" s="121">
        <f t="shared" ref="I34:P34" si="14">SUM(I29:I33)</f>
        <v>380000</v>
      </c>
      <c r="J34" s="121">
        <f t="shared" si="14"/>
        <v>0</v>
      </c>
      <c r="K34" s="121">
        <f t="shared" si="14"/>
        <v>380000</v>
      </c>
      <c r="L34" s="121">
        <f t="shared" si="14"/>
        <v>10906</v>
      </c>
      <c r="M34" s="121">
        <f t="shared" si="14"/>
        <v>39679.968333333338</v>
      </c>
      <c r="N34" s="121">
        <f t="shared" si="14"/>
        <v>11552</v>
      </c>
      <c r="O34" s="121">
        <f t="shared" si="14"/>
        <v>125</v>
      </c>
      <c r="P34" s="121">
        <f t="shared" si="14"/>
        <v>62262.968333333338</v>
      </c>
      <c r="Q34" s="121">
        <f>SUM(Q29:Q33)</f>
        <v>317737.03166666662</v>
      </c>
    </row>
    <row r="35" spans="1:17" s="7" customFormat="1" ht="36.75" customHeight="1" x14ac:dyDescent="0.2">
      <c r="A35" s="271" t="s">
        <v>511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3"/>
    </row>
    <row r="36" spans="1:17" s="7" customFormat="1" ht="38.25" customHeight="1" x14ac:dyDescent="0.2">
      <c r="A36" s="226">
        <v>9</v>
      </c>
      <c r="B36" s="125" t="s">
        <v>392</v>
      </c>
      <c r="C36" s="125" t="s">
        <v>446</v>
      </c>
      <c r="D36" s="125" t="s">
        <v>462</v>
      </c>
      <c r="E36" s="109" t="s">
        <v>354</v>
      </c>
      <c r="F36" s="109" t="s">
        <v>306</v>
      </c>
      <c r="G36" s="126">
        <v>45108</v>
      </c>
      <c r="H36" s="126">
        <v>45292</v>
      </c>
      <c r="I36" s="113">
        <v>120000</v>
      </c>
      <c r="J36" s="113">
        <v>0</v>
      </c>
      <c r="K36" s="113">
        <f>SUM(I36:J36)</f>
        <v>120000</v>
      </c>
      <c r="L36" s="113">
        <f>IF(K36&gt;=[1]Datos!$D$14,([1]Datos!$D$14*[1]Datos!$C$14),IF(K36&lt;=[1]Datos!$D$14,(K36*[1]Datos!$C$14)))</f>
        <v>3444</v>
      </c>
      <c r="M36" s="113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3">
        <f>IF(I36&gt;=Datos!$D$15,(Datos!$D$15*Datos!$C$15),IF(I36&lt;=Datos!$D$15,(I36*Datos!$C$15)))</f>
        <v>3648</v>
      </c>
      <c r="O36" s="113">
        <v>25</v>
      </c>
      <c r="P36" s="113">
        <f>SUM(L36:O36)</f>
        <v>23926.860666666667</v>
      </c>
      <c r="Q36" s="229">
        <f>+K36-P36</f>
        <v>96073.139333333325</v>
      </c>
    </row>
    <row r="37" spans="1:17" s="86" customFormat="1" ht="36.75" customHeight="1" x14ac:dyDescent="0.2">
      <c r="A37" s="271" t="s">
        <v>490</v>
      </c>
      <c r="B37" s="272"/>
      <c r="C37" s="117">
        <v>1</v>
      </c>
      <c r="D37" s="117"/>
      <c r="E37" s="212"/>
      <c r="F37" s="118"/>
      <c r="G37" s="119"/>
      <c r="H37" s="120"/>
      <c r="I37" s="121">
        <f t="shared" ref="I37:Q37" si="15">SUM(I36)</f>
        <v>120000</v>
      </c>
      <c r="J37" s="121">
        <f t="shared" si="15"/>
        <v>0</v>
      </c>
      <c r="K37" s="121">
        <f t="shared" si="15"/>
        <v>120000</v>
      </c>
      <c r="L37" s="121">
        <f t="shared" si="15"/>
        <v>3444</v>
      </c>
      <c r="M37" s="121">
        <f t="shared" si="15"/>
        <v>16809.860666666667</v>
      </c>
      <c r="N37" s="121">
        <f t="shared" si="15"/>
        <v>3648</v>
      </c>
      <c r="O37" s="121">
        <f t="shared" si="15"/>
        <v>25</v>
      </c>
      <c r="P37" s="121">
        <f t="shared" si="15"/>
        <v>23926.860666666667</v>
      </c>
      <c r="Q37" s="121">
        <f t="shared" si="15"/>
        <v>96073.139333333325</v>
      </c>
    </row>
    <row r="38" spans="1:17" s="7" customFormat="1" ht="36.75" customHeight="1" x14ac:dyDescent="0.2">
      <c r="A38" s="271" t="s">
        <v>512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3"/>
    </row>
    <row r="39" spans="1:17" s="7" customFormat="1" ht="38.25" customHeight="1" x14ac:dyDescent="0.2">
      <c r="A39" s="226">
        <v>10</v>
      </c>
      <c r="B39" s="159" t="s">
        <v>295</v>
      </c>
      <c r="C39" s="130" t="s">
        <v>446</v>
      </c>
      <c r="D39" s="130" t="s">
        <v>460</v>
      </c>
      <c r="E39" s="109" t="s">
        <v>354</v>
      </c>
      <c r="F39" s="109" t="s">
        <v>19</v>
      </c>
      <c r="G39" s="126">
        <v>45170</v>
      </c>
      <c r="H39" s="126">
        <v>45352</v>
      </c>
      <c r="I39" s="225">
        <v>157083.32999999999</v>
      </c>
      <c r="J39" s="113">
        <v>0</v>
      </c>
      <c r="K39" s="113">
        <f t="shared" ref="K39" si="16">SUM(I39:J39)</f>
        <v>157083.32999999999</v>
      </c>
      <c r="L39" s="113">
        <f>IF(K39&gt;=[1]Datos!$D$14,([1]Datos!$D$14*[1]Datos!$C$14),IF(K39&lt;=[1]Datos!$D$14,(K39*[1]Datos!$C$14)))</f>
        <v>4508.2915709999997</v>
      </c>
      <c r="M39" s="225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25532.786965916661</v>
      </c>
      <c r="N39" s="113">
        <f>IF(I39&gt;=Datos!$D$15,(Datos!$D$15*Datos!$C$15),IF(I39&lt;=Datos!$D$15,(I39*Datos!$C$15)))</f>
        <v>4775.333232</v>
      </c>
      <c r="O39" s="113">
        <v>25</v>
      </c>
      <c r="P39" s="113">
        <f>SUM(L39:O39)</f>
        <v>34841.41176891666</v>
      </c>
      <c r="Q39" s="229">
        <f>+K39-P39</f>
        <v>122241.91823108333</v>
      </c>
    </row>
    <row r="40" spans="1:17" s="86" customFormat="1" ht="36.75" customHeight="1" x14ac:dyDescent="0.2">
      <c r="A40" s="271" t="s">
        <v>490</v>
      </c>
      <c r="B40" s="272"/>
      <c r="C40" s="117">
        <v>1</v>
      </c>
      <c r="D40" s="117"/>
      <c r="E40" s="212"/>
      <c r="F40" s="118"/>
      <c r="G40" s="119"/>
      <c r="H40" s="120"/>
      <c r="I40" s="121">
        <f>SUM(I39)</f>
        <v>157083.32999999999</v>
      </c>
      <c r="J40" s="121">
        <f t="shared" ref="J40:Q40" si="17">SUM(J39)</f>
        <v>0</v>
      </c>
      <c r="K40" s="121">
        <f t="shared" si="17"/>
        <v>157083.32999999999</v>
      </c>
      <c r="L40" s="121">
        <f t="shared" si="17"/>
        <v>4508.2915709999997</v>
      </c>
      <c r="M40" s="121">
        <f t="shared" si="17"/>
        <v>25532.786965916661</v>
      </c>
      <c r="N40" s="121">
        <f t="shared" si="17"/>
        <v>4775.333232</v>
      </c>
      <c r="O40" s="121">
        <f t="shared" si="17"/>
        <v>25</v>
      </c>
      <c r="P40" s="121">
        <f t="shared" si="17"/>
        <v>34841.41176891666</v>
      </c>
      <c r="Q40" s="121">
        <f t="shared" si="17"/>
        <v>122241.91823108333</v>
      </c>
    </row>
    <row r="41" spans="1:17" s="7" customFormat="1" ht="36.75" customHeight="1" x14ac:dyDescent="0.2">
      <c r="A41" s="271" t="s">
        <v>536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3"/>
    </row>
    <row r="42" spans="1:17" s="7" customFormat="1" ht="38.25" customHeight="1" x14ac:dyDescent="0.2">
      <c r="A42" s="226">
        <v>11</v>
      </c>
      <c r="B42" s="159" t="s">
        <v>611</v>
      </c>
      <c r="C42" s="130" t="s">
        <v>573</v>
      </c>
      <c r="D42" s="130" t="s">
        <v>612</v>
      </c>
      <c r="E42" s="109" t="s">
        <v>354</v>
      </c>
      <c r="F42" s="109" t="s">
        <v>306</v>
      </c>
      <c r="G42" s="126">
        <v>45413</v>
      </c>
      <c r="H42" s="126">
        <v>45597</v>
      </c>
      <c r="I42" s="225">
        <v>28000</v>
      </c>
      <c r="J42" s="113">
        <v>0</v>
      </c>
      <c r="K42" s="113">
        <f t="shared" ref="K42" si="18">SUM(I42:J42)</f>
        <v>28000</v>
      </c>
      <c r="L42" s="113">
        <f>IF(K42&gt;=[1]Datos!$D$14,([1]Datos!$D$14*[1]Datos!$C$14),IF(K42&lt;=[1]Datos!$D$14,(K42*[1]Datos!$C$14)))</f>
        <v>803.6</v>
      </c>
      <c r="M42" s="225" t="str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0</v>
      </c>
      <c r="N42" s="113">
        <f>IF(I42&gt;=Datos!$D$15,(Datos!$D$15*Datos!$C$15),IF(I42&lt;=Datos!$D$15,(I42*Datos!$C$15)))</f>
        <v>851.2</v>
      </c>
      <c r="O42" s="113">
        <v>25</v>
      </c>
      <c r="P42" s="113">
        <f>SUM(L42:O42)</f>
        <v>1679.8000000000002</v>
      </c>
      <c r="Q42" s="229">
        <f>+K42-P42</f>
        <v>26320.2</v>
      </c>
    </row>
    <row r="43" spans="1:17" s="86" customFormat="1" ht="36.75" customHeight="1" x14ac:dyDescent="0.2">
      <c r="A43" s="271" t="s">
        <v>490</v>
      </c>
      <c r="B43" s="272"/>
      <c r="C43" s="117">
        <v>1</v>
      </c>
      <c r="D43" s="117"/>
      <c r="E43" s="212"/>
      <c r="F43" s="118"/>
      <c r="G43" s="119"/>
      <c r="H43" s="120"/>
      <c r="I43" s="121">
        <f>SUM(I42)</f>
        <v>28000</v>
      </c>
      <c r="J43" s="121">
        <f t="shared" ref="J43:Q43" si="19">SUM(J42)</f>
        <v>0</v>
      </c>
      <c r="K43" s="121">
        <f t="shared" si="19"/>
        <v>28000</v>
      </c>
      <c r="L43" s="121">
        <f t="shared" si="19"/>
        <v>803.6</v>
      </c>
      <c r="M43" s="121">
        <f t="shared" si="19"/>
        <v>0</v>
      </c>
      <c r="N43" s="121">
        <f t="shared" si="19"/>
        <v>851.2</v>
      </c>
      <c r="O43" s="121">
        <f t="shared" si="19"/>
        <v>25</v>
      </c>
      <c r="P43" s="121">
        <f t="shared" si="19"/>
        <v>1679.8000000000002</v>
      </c>
      <c r="Q43" s="121">
        <f t="shared" si="19"/>
        <v>26320.2</v>
      </c>
    </row>
    <row r="44" spans="1:17" s="7" customFormat="1" ht="36.75" customHeight="1" x14ac:dyDescent="0.2">
      <c r="A44" s="271" t="s">
        <v>643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3"/>
    </row>
    <row r="45" spans="1:17" s="7" customFormat="1" ht="38.25" customHeight="1" x14ac:dyDescent="0.2">
      <c r="A45" s="226">
        <v>12</v>
      </c>
      <c r="B45" s="159" t="s">
        <v>572</v>
      </c>
      <c r="C45" s="130" t="s">
        <v>573</v>
      </c>
      <c r="D45" s="130" t="s">
        <v>472</v>
      </c>
      <c r="E45" s="109" t="s">
        <v>354</v>
      </c>
      <c r="F45" s="109" t="s">
        <v>306</v>
      </c>
      <c r="G45" s="126">
        <v>45627</v>
      </c>
      <c r="H45" s="126">
        <v>45809</v>
      </c>
      <c r="I45" s="225">
        <v>30000</v>
      </c>
      <c r="J45" s="113">
        <v>0</v>
      </c>
      <c r="K45" s="113">
        <f>SUM(I45:J45)</f>
        <v>30000</v>
      </c>
      <c r="L45" s="113">
        <f>IF(K45&gt;=[1]Datos!$D$14,([1]Datos!$D$14*[1]Datos!$C$14),IF(K45&lt;=[1]Datos!$D$14,(K45*[1]Datos!$C$14)))</f>
        <v>861</v>
      </c>
      <c r="M45" s="225" t="str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0</v>
      </c>
      <c r="N45" s="113">
        <f>IF(I45&gt;=Datos!$D$15,(Datos!$D$15*Datos!$C$15),IF(I45&lt;=Datos!$D$15,(I45*Datos!$C$15)))</f>
        <v>912</v>
      </c>
      <c r="O45" s="113">
        <v>1538.05</v>
      </c>
      <c r="P45" s="113">
        <f>SUM(L45:O45)</f>
        <v>3311.05</v>
      </c>
      <c r="Q45" s="229">
        <f>+K45-P45</f>
        <v>26688.95</v>
      </c>
    </row>
    <row r="46" spans="1:17" s="86" customFormat="1" ht="36.75" customHeight="1" x14ac:dyDescent="0.2">
      <c r="A46" s="271" t="s">
        <v>490</v>
      </c>
      <c r="B46" s="272"/>
      <c r="C46" s="117">
        <v>1</v>
      </c>
      <c r="D46" s="117"/>
      <c r="E46" s="212"/>
      <c r="F46" s="118"/>
      <c r="G46" s="119"/>
      <c r="H46" s="120"/>
      <c r="I46" s="121">
        <f t="shared" ref="I46:Q46" si="20">SUM(I45:I45)</f>
        <v>30000</v>
      </c>
      <c r="J46" s="121">
        <f t="shared" si="20"/>
        <v>0</v>
      </c>
      <c r="K46" s="121">
        <f t="shared" si="20"/>
        <v>30000</v>
      </c>
      <c r="L46" s="121">
        <f t="shared" si="20"/>
        <v>861</v>
      </c>
      <c r="M46" s="121">
        <f t="shared" si="20"/>
        <v>0</v>
      </c>
      <c r="N46" s="121">
        <f t="shared" si="20"/>
        <v>912</v>
      </c>
      <c r="O46" s="121">
        <f t="shared" si="20"/>
        <v>1538.05</v>
      </c>
      <c r="P46" s="121">
        <f t="shared" si="20"/>
        <v>3311.05</v>
      </c>
      <c r="Q46" s="121">
        <f t="shared" si="20"/>
        <v>26688.95</v>
      </c>
    </row>
    <row r="47" spans="1:17" s="7" customFormat="1" ht="36.75" customHeight="1" x14ac:dyDescent="0.2">
      <c r="A47" s="271" t="s">
        <v>714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3"/>
    </row>
    <row r="48" spans="1:17" s="7" customFormat="1" ht="38.25" customHeight="1" x14ac:dyDescent="0.2">
      <c r="A48" s="226">
        <v>13</v>
      </c>
      <c r="B48" s="125" t="s">
        <v>711</v>
      </c>
      <c r="C48" s="125" t="s">
        <v>446</v>
      </c>
      <c r="D48" s="125" t="s">
        <v>713</v>
      </c>
      <c r="E48" s="109" t="s">
        <v>354</v>
      </c>
      <c r="F48" s="109" t="s">
        <v>19</v>
      </c>
      <c r="G48" s="126">
        <v>45536</v>
      </c>
      <c r="H48" s="126">
        <v>45717</v>
      </c>
      <c r="I48" s="113">
        <v>85000</v>
      </c>
      <c r="J48" s="113">
        <v>0</v>
      </c>
      <c r="K48" s="225">
        <f>SUM(I48:J48)</f>
        <v>85000</v>
      </c>
      <c r="L48" s="113">
        <f>IF(K48&gt;=[1]Datos!$D$14,([1]Datos!$D$14*[1]Datos!$C$14),IF(K48&lt;=[1]Datos!$D$14,(K48*[1]Datos!$C$14)))</f>
        <v>2439.5</v>
      </c>
      <c r="M48" s="113">
        <f>IF((I48-L48-N48)&lt;=Datos!$G$7,"0",IF((I48-L48-N48)&lt;=Datos!$G$8,((I48-L48-N48)-Datos!$F$8)*Datos!$I$6,IF((I48-L48-N48)&lt;=Datos!$G$9,Datos!$I$8+((I48-L48-N48)-Datos!$F$9)*Datos!$J$6,IF((I48-L48-N48)&gt;=Datos!$F$10,(Datos!$I$8+Datos!$J$8)+((I48-L48-N48)-Datos!$F$10)*Datos!$K$6))))</f>
        <v>8576.9856666666674</v>
      </c>
      <c r="N48" s="113">
        <f>IF(I48&gt;=Datos!$D$15,(Datos!$D$15*Datos!$C$15),IF(I48&lt;=Datos!$D$15,(I48*Datos!$C$15)))</f>
        <v>2584</v>
      </c>
      <c r="O48" s="113">
        <v>25</v>
      </c>
      <c r="P48" s="113">
        <f>SUM(L48:O48)</f>
        <v>13625.485666666667</v>
      </c>
      <c r="Q48" s="229">
        <f>+I48-P48</f>
        <v>71374.514333333325</v>
      </c>
    </row>
    <row r="49" spans="1:17" s="7" customFormat="1" ht="38.25" customHeight="1" x14ac:dyDescent="0.2">
      <c r="A49" s="226">
        <v>14</v>
      </c>
      <c r="B49" s="125" t="s">
        <v>712</v>
      </c>
      <c r="C49" s="125" t="s">
        <v>446</v>
      </c>
      <c r="D49" s="125" t="s">
        <v>713</v>
      </c>
      <c r="E49" s="109" t="s">
        <v>354</v>
      </c>
      <c r="F49" s="109" t="s">
        <v>19</v>
      </c>
      <c r="G49" s="126">
        <v>45536</v>
      </c>
      <c r="H49" s="126">
        <v>45717</v>
      </c>
      <c r="I49" s="113">
        <v>150000</v>
      </c>
      <c r="J49" s="113">
        <v>0</v>
      </c>
      <c r="K49" s="225">
        <f>SUM(I49:J49)</f>
        <v>150000</v>
      </c>
      <c r="L49" s="113">
        <f>IF(K49&gt;=[1]Datos!$D$14,([1]Datos!$D$14*[1]Datos!$C$14),IF(K49&lt;=[1]Datos!$D$14,(K49*[1]Datos!$C$14)))</f>
        <v>4305</v>
      </c>
      <c r="M49" s="113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23866.610666666667</v>
      </c>
      <c r="N49" s="113">
        <f>IF(I49&gt;=Datos!$D$15,(Datos!$D$15*Datos!$C$15),IF(I49&lt;=Datos!$D$15,(I49*Datos!$C$15)))</f>
        <v>4560</v>
      </c>
      <c r="O49" s="113">
        <v>25</v>
      </c>
      <c r="P49" s="113">
        <f>SUM(L49:O49)</f>
        <v>32756.610666666667</v>
      </c>
      <c r="Q49" s="229">
        <f>+I49-P49</f>
        <v>117243.38933333333</v>
      </c>
    </row>
    <row r="50" spans="1:17" s="7" customFormat="1" ht="38.25" customHeight="1" x14ac:dyDescent="0.2">
      <c r="A50" s="226">
        <v>15</v>
      </c>
      <c r="B50" s="125" t="s">
        <v>717</v>
      </c>
      <c r="C50" s="125" t="s">
        <v>715</v>
      </c>
      <c r="D50" s="125" t="s">
        <v>719</v>
      </c>
      <c r="E50" s="109" t="s">
        <v>354</v>
      </c>
      <c r="F50" s="109" t="s">
        <v>19</v>
      </c>
      <c r="G50" s="126">
        <v>45536</v>
      </c>
      <c r="H50" s="126">
        <v>45717</v>
      </c>
      <c r="I50" s="113">
        <v>75000</v>
      </c>
      <c r="J50" s="113">
        <v>0</v>
      </c>
      <c r="K50" s="225">
        <v>75000</v>
      </c>
      <c r="L50" s="113">
        <v>2152.5</v>
      </c>
      <c r="M50" s="113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6309.3756666666668</v>
      </c>
      <c r="N50" s="113">
        <f>IF(I50&gt;=Datos!$D$15,(Datos!$D$15*Datos!$C$15),IF(I50&lt;=Datos!$D$15,(I50*Datos!$C$15)))</f>
        <v>2280</v>
      </c>
      <c r="O50" s="113">
        <v>25</v>
      </c>
      <c r="P50" s="113">
        <v>10766.875666666667</v>
      </c>
      <c r="Q50" s="229">
        <v>64233.124333333333</v>
      </c>
    </row>
    <row r="51" spans="1:17" s="7" customFormat="1" ht="38.25" customHeight="1" x14ac:dyDescent="0.2">
      <c r="A51" s="226">
        <v>16</v>
      </c>
      <c r="B51" s="125" t="s">
        <v>718</v>
      </c>
      <c r="C51" s="125" t="s">
        <v>715</v>
      </c>
      <c r="D51" s="125" t="s">
        <v>719</v>
      </c>
      <c r="E51" s="109" t="s">
        <v>354</v>
      </c>
      <c r="F51" s="109" t="s">
        <v>19</v>
      </c>
      <c r="G51" s="126">
        <v>45536</v>
      </c>
      <c r="H51" s="126">
        <v>45717</v>
      </c>
      <c r="I51" s="113">
        <v>75000</v>
      </c>
      <c r="J51" s="113">
        <v>0</v>
      </c>
      <c r="K51" s="225">
        <v>75000</v>
      </c>
      <c r="L51" s="113">
        <v>2152.5</v>
      </c>
      <c r="M51" s="113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6309.3756666666668</v>
      </c>
      <c r="N51" s="113">
        <f>IF(I51&gt;=Datos!$D$15,(Datos!$D$15*Datos!$C$15),IF(I51&lt;=Datos!$D$15,(I51*Datos!$C$15)))</f>
        <v>2280</v>
      </c>
      <c r="O51" s="113">
        <v>25</v>
      </c>
      <c r="P51" s="113">
        <v>10766.875666666667</v>
      </c>
      <c r="Q51" s="229">
        <v>64233.124333333333</v>
      </c>
    </row>
    <row r="52" spans="1:17" s="86" customFormat="1" ht="36.75" customHeight="1" x14ac:dyDescent="0.2">
      <c r="A52" s="271" t="s">
        <v>490</v>
      </c>
      <c r="B52" s="272"/>
      <c r="C52" s="117">
        <v>4</v>
      </c>
      <c r="D52" s="117"/>
      <c r="E52" s="212"/>
      <c r="F52" s="118"/>
      <c r="G52" s="119"/>
      <c r="H52" s="120"/>
      <c r="I52" s="121">
        <f>SUM(I48:I51)</f>
        <v>385000</v>
      </c>
      <c r="J52" s="121">
        <f t="shared" ref="J52:Q52" si="21">SUM(J48:J51)</f>
        <v>0</v>
      </c>
      <c r="K52" s="121">
        <f t="shared" si="21"/>
        <v>385000</v>
      </c>
      <c r="L52" s="121">
        <f t="shared" si="21"/>
        <v>11049.5</v>
      </c>
      <c r="M52" s="121">
        <f t="shared" si="21"/>
        <v>45062.347666666668</v>
      </c>
      <c r="N52" s="121">
        <f t="shared" si="21"/>
        <v>11704</v>
      </c>
      <c r="O52" s="121">
        <f t="shared" si="21"/>
        <v>100</v>
      </c>
      <c r="P52" s="121">
        <f t="shared" si="21"/>
        <v>67915.847666666668</v>
      </c>
      <c r="Q52" s="121">
        <f t="shared" si="21"/>
        <v>317084.15233333333</v>
      </c>
    </row>
    <row r="53" spans="1:17" s="7" customFormat="1" ht="36.75" customHeight="1" x14ac:dyDescent="0.2">
      <c r="A53" s="271" t="s">
        <v>716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3"/>
    </row>
    <row r="54" spans="1:17" s="7" customFormat="1" ht="38.25" customHeight="1" x14ac:dyDescent="0.2">
      <c r="A54" s="226">
        <v>17</v>
      </c>
      <c r="B54" s="125" t="s">
        <v>469</v>
      </c>
      <c r="C54" s="125" t="s">
        <v>311</v>
      </c>
      <c r="D54" s="125" t="s">
        <v>470</v>
      </c>
      <c r="E54" s="109" t="s">
        <v>354</v>
      </c>
      <c r="F54" s="109" t="s">
        <v>19</v>
      </c>
      <c r="G54" s="126">
        <v>45231</v>
      </c>
      <c r="H54" s="126">
        <v>45413</v>
      </c>
      <c r="I54" s="113">
        <v>110000</v>
      </c>
      <c r="J54" s="113">
        <v>0</v>
      </c>
      <c r="K54" s="225">
        <f>SUM(I54:J54)</f>
        <v>110000</v>
      </c>
      <c r="L54" s="113">
        <f>IF(K54&gt;=[1]Datos!$D$14,([1]Datos!$D$14*[1]Datos!$C$14),IF(K54&lt;=[1]Datos!$D$14,(K54*[1]Datos!$C$14)))</f>
        <v>3157</v>
      </c>
      <c r="M54" s="113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14457.610666666667</v>
      </c>
      <c r="N54" s="113">
        <f>IF(I54&gt;=Datos!$D$15,(Datos!$D$15*Datos!$C$15),IF(I54&lt;=Datos!$D$15,(I54*Datos!$C$15)))</f>
        <v>3344</v>
      </c>
      <c r="O54" s="113">
        <v>5025</v>
      </c>
      <c r="P54" s="113">
        <f>SUM(L54:O54)</f>
        <v>25983.610666666667</v>
      </c>
      <c r="Q54" s="229">
        <f>+I54-P54</f>
        <v>84016.389333333325</v>
      </c>
    </row>
    <row r="55" spans="1:17" s="86" customFormat="1" ht="36.75" customHeight="1" x14ac:dyDescent="0.2">
      <c r="A55" s="271" t="s">
        <v>490</v>
      </c>
      <c r="B55" s="272"/>
      <c r="C55" s="117">
        <v>1</v>
      </c>
      <c r="D55" s="117"/>
      <c r="E55" s="212"/>
      <c r="F55" s="118"/>
      <c r="G55" s="119"/>
      <c r="H55" s="120"/>
      <c r="I55" s="121">
        <f>SUM(I54)</f>
        <v>110000</v>
      </c>
      <c r="J55" s="121">
        <f t="shared" ref="J55:Q55" si="22">SUM(J54)</f>
        <v>0</v>
      </c>
      <c r="K55" s="121">
        <f t="shared" si="22"/>
        <v>110000</v>
      </c>
      <c r="L55" s="121">
        <f t="shared" si="22"/>
        <v>3157</v>
      </c>
      <c r="M55" s="121">
        <f t="shared" si="22"/>
        <v>14457.610666666667</v>
      </c>
      <c r="N55" s="121">
        <f t="shared" si="22"/>
        <v>3344</v>
      </c>
      <c r="O55" s="121">
        <f t="shared" si="22"/>
        <v>5025</v>
      </c>
      <c r="P55" s="121">
        <f t="shared" si="22"/>
        <v>25983.610666666667</v>
      </c>
      <c r="Q55" s="121">
        <f t="shared" si="22"/>
        <v>84016.389333333325</v>
      </c>
    </row>
    <row r="56" spans="1:17" s="7" customFormat="1" ht="36.75" customHeight="1" x14ac:dyDescent="0.2">
      <c r="A56" s="271" t="s">
        <v>1066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3"/>
    </row>
    <row r="57" spans="1:17" s="7" customFormat="1" ht="49.5" customHeight="1" x14ac:dyDescent="0.2">
      <c r="A57" s="226">
        <v>18</v>
      </c>
      <c r="B57" s="159" t="s">
        <v>1065</v>
      </c>
      <c r="C57" s="130" t="s">
        <v>361</v>
      </c>
      <c r="D57" s="130" t="s">
        <v>1067</v>
      </c>
      <c r="E57" s="109" t="s">
        <v>354</v>
      </c>
      <c r="F57" s="109" t="s">
        <v>306</v>
      </c>
      <c r="G57" s="126">
        <v>45778</v>
      </c>
      <c r="H57" s="126">
        <v>45962</v>
      </c>
      <c r="I57" s="225">
        <v>32000</v>
      </c>
      <c r="J57" s="113">
        <v>0</v>
      </c>
      <c r="K57" s="113">
        <f>SUM(I57:J57)</f>
        <v>32000</v>
      </c>
      <c r="L57" s="113">
        <f>IF(K57&gt;=[1]Datos!$D$14,([1]Datos!$D$14*[1]Datos!$C$14),IF(K57&lt;=[1]Datos!$D$14,(K57*[1]Datos!$C$14)))</f>
        <v>918.4</v>
      </c>
      <c r="M57" s="225" t="str">
        <f>IF((I57-L57-N57)&lt;=Datos!$G$7,"0",IF((I57-L57-N57)&lt;=Datos!$G$8,((I57-L57-N57)-Datos!$F$8)*Datos!$I$6,IF((I57-L57-N57)&lt;=Datos!$G$9,Datos!$I$8+((I57-L57-N57)-Datos!$F$9)*Datos!$J$6,IF((I57-L57-N57)&gt;=Datos!$F$10,(Datos!$I$8+Datos!$J$8)+((I57-L57-N57)-Datos!$F$10)*Datos!$K$6))))</f>
        <v>0</v>
      </c>
      <c r="N57" s="113">
        <f>IF(I57&gt;=Datos!$D$15,(Datos!$D$15*Datos!$C$15),IF(I57&lt;=Datos!$D$15,(I57*Datos!$C$15)))</f>
        <v>972.8</v>
      </c>
      <c r="O57" s="113">
        <v>25</v>
      </c>
      <c r="P57" s="113">
        <f>SUM(L57:O57)</f>
        <v>1916.1999999999998</v>
      </c>
      <c r="Q57" s="229">
        <f>+K57-P57</f>
        <v>30083.8</v>
      </c>
    </row>
    <row r="58" spans="1:17" s="86" customFormat="1" ht="36.75" customHeight="1" x14ac:dyDescent="0.2">
      <c r="A58" s="271" t="s">
        <v>490</v>
      </c>
      <c r="B58" s="272"/>
      <c r="C58" s="117">
        <v>1</v>
      </c>
      <c r="D58" s="117"/>
      <c r="E58" s="212"/>
      <c r="F58" s="118"/>
      <c r="G58" s="119"/>
      <c r="H58" s="120"/>
      <c r="I58" s="121">
        <f t="shared" ref="I58:Q58" si="23">SUM(I57)</f>
        <v>32000</v>
      </c>
      <c r="J58" s="121">
        <f t="shared" si="23"/>
        <v>0</v>
      </c>
      <c r="K58" s="121">
        <f t="shared" si="23"/>
        <v>32000</v>
      </c>
      <c r="L58" s="121">
        <f t="shared" si="23"/>
        <v>918.4</v>
      </c>
      <c r="M58" s="121">
        <f t="shared" si="23"/>
        <v>0</v>
      </c>
      <c r="N58" s="121">
        <f t="shared" si="23"/>
        <v>972.8</v>
      </c>
      <c r="O58" s="121">
        <f t="shared" si="23"/>
        <v>25</v>
      </c>
      <c r="P58" s="121">
        <f t="shared" si="23"/>
        <v>1916.1999999999998</v>
      </c>
      <c r="Q58" s="121">
        <f t="shared" si="23"/>
        <v>30083.8</v>
      </c>
    </row>
    <row r="59" spans="1:17" s="7" customFormat="1" ht="36.75" customHeight="1" x14ac:dyDescent="0.2">
      <c r="A59" s="271" t="s">
        <v>503</v>
      </c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3"/>
    </row>
    <row r="60" spans="1:17" s="7" customFormat="1" ht="49.5" customHeight="1" x14ac:dyDescent="0.2">
      <c r="A60" s="226">
        <v>19</v>
      </c>
      <c r="B60" s="159" t="s">
        <v>569</v>
      </c>
      <c r="C60" s="130" t="s">
        <v>311</v>
      </c>
      <c r="D60" s="130" t="s">
        <v>247</v>
      </c>
      <c r="E60" s="109" t="s">
        <v>354</v>
      </c>
      <c r="F60" s="109" t="s">
        <v>19</v>
      </c>
      <c r="G60" s="126">
        <v>45170</v>
      </c>
      <c r="H60" s="126">
        <v>45352</v>
      </c>
      <c r="I60" s="225">
        <v>45000</v>
      </c>
      <c r="J60" s="113">
        <v>0</v>
      </c>
      <c r="K60" s="113">
        <f>SUM(I60:J60)</f>
        <v>45000</v>
      </c>
      <c r="L60" s="113">
        <f>IF(K60&gt;=[1]Datos!$D$14,([1]Datos!$D$14*[1]Datos!$C$14),IF(K60&lt;=[1]Datos!$D$14,(K60*[1]Datos!$C$14)))</f>
        <v>1291.5</v>
      </c>
      <c r="M60" s="225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1148.3234999999997</v>
      </c>
      <c r="N60" s="113">
        <f>IF(I60&gt;=Datos!$D$15,(Datos!$D$15*Datos!$C$15),IF(I60&lt;=Datos!$D$15,(I60*Datos!$C$15)))</f>
        <v>1368</v>
      </c>
      <c r="O60" s="113">
        <v>25</v>
      </c>
      <c r="P60" s="113">
        <f>SUM(L60:O60)</f>
        <v>3832.8234999999995</v>
      </c>
      <c r="Q60" s="229">
        <f>+K60-P60</f>
        <v>41167.176500000001</v>
      </c>
    </row>
    <row r="61" spans="1:17" s="86" customFormat="1" ht="36.75" customHeight="1" x14ac:dyDescent="0.2">
      <c r="A61" s="271" t="s">
        <v>490</v>
      </c>
      <c r="B61" s="272"/>
      <c r="C61" s="117">
        <v>1</v>
      </c>
      <c r="D61" s="117"/>
      <c r="E61" s="212"/>
      <c r="F61" s="118"/>
      <c r="G61" s="119"/>
      <c r="H61" s="120"/>
      <c r="I61" s="121">
        <f t="shared" ref="I61:Q61" si="24">SUM(I60)</f>
        <v>45000</v>
      </c>
      <c r="J61" s="121">
        <f t="shared" si="24"/>
        <v>0</v>
      </c>
      <c r="K61" s="121">
        <f t="shared" si="24"/>
        <v>45000</v>
      </c>
      <c r="L61" s="121">
        <f t="shared" si="24"/>
        <v>1291.5</v>
      </c>
      <c r="M61" s="121">
        <f t="shared" si="24"/>
        <v>1148.3234999999997</v>
      </c>
      <c r="N61" s="121">
        <f t="shared" si="24"/>
        <v>1368</v>
      </c>
      <c r="O61" s="121">
        <f t="shared" si="24"/>
        <v>25</v>
      </c>
      <c r="P61" s="121">
        <f t="shared" si="24"/>
        <v>3832.8234999999995</v>
      </c>
      <c r="Q61" s="121">
        <f t="shared" si="24"/>
        <v>41167.176500000001</v>
      </c>
    </row>
    <row r="62" spans="1:17" s="7" customFormat="1" ht="36.75" customHeight="1" x14ac:dyDescent="0.2">
      <c r="A62" s="271" t="s">
        <v>519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3"/>
    </row>
    <row r="63" spans="1:17" s="7" customFormat="1" ht="49.5" customHeight="1" x14ac:dyDescent="0.2">
      <c r="A63" s="226">
        <v>20</v>
      </c>
      <c r="B63" s="159" t="s">
        <v>282</v>
      </c>
      <c r="C63" s="130" t="s">
        <v>446</v>
      </c>
      <c r="D63" s="130" t="s">
        <v>570</v>
      </c>
      <c r="E63" s="109" t="s">
        <v>354</v>
      </c>
      <c r="F63" s="109" t="s">
        <v>19</v>
      </c>
      <c r="G63" s="126">
        <v>44986</v>
      </c>
      <c r="H63" s="126">
        <v>45352</v>
      </c>
      <c r="I63" s="225">
        <v>80000</v>
      </c>
      <c r="J63" s="113">
        <v>0</v>
      </c>
      <c r="K63" s="113">
        <f>SUM(I63:J63)</f>
        <v>80000</v>
      </c>
      <c r="L63" s="113">
        <f>IF(K63&gt;=[1]Datos!$D$14,([1]Datos!$D$14*[1]Datos!$C$14),IF(K63&lt;=[1]Datos!$D$14,(K63*[1]Datos!$C$14)))</f>
        <v>2296</v>
      </c>
      <c r="M63" s="225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7400.8606666666674</v>
      </c>
      <c r="N63" s="113">
        <f>IF(I63&gt;=Datos!$D$15,(Datos!$D$15*Datos!$C$15),IF(I63&lt;=Datos!$D$15,(I63*Datos!$C$15)))</f>
        <v>2432</v>
      </c>
      <c r="O63" s="113">
        <v>25</v>
      </c>
      <c r="P63" s="113">
        <f>SUM(L63:O63)</f>
        <v>12153.860666666667</v>
      </c>
      <c r="Q63" s="229">
        <f>+K63-P63</f>
        <v>67846.139333333325</v>
      </c>
    </row>
    <row r="64" spans="1:17" s="7" customFormat="1" ht="38.25" customHeight="1" x14ac:dyDescent="0.2">
      <c r="A64" s="226">
        <v>21</v>
      </c>
      <c r="B64" s="159" t="s">
        <v>214</v>
      </c>
      <c r="C64" s="130" t="s">
        <v>309</v>
      </c>
      <c r="D64" s="130" t="s">
        <v>438</v>
      </c>
      <c r="E64" s="109" t="s">
        <v>354</v>
      </c>
      <c r="F64" s="109" t="s">
        <v>306</v>
      </c>
      <c r="G64" s="126">
        <v>44986</v>
      </c>
      <c r="H64" s="126">
        <v>45170</v>
      </c>
      <c r="I64" s="225">
        <v>68250</v>
      </c>
      <c r="J64" s="113">
        <v>0</v>
      </c>
      <c r="K64" s="225">
        <f t="shared" ref="K64" si="25">SUM(I64:J64)</f>
        <v>68250</v>
      </c>
      <c r="L64" s="113">
        <f>IF(K64&gt;=[1]Datos!$D$14,([1]Datos!$D$14*[1]Datos!$C$14),IF(K64&lt;=[1]Datos!$D$14,(K64*[1]Datos!$C$14)))</f>
        <v>1958.7750000000001</v>
      </c>
      <c r="M64" s="113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5039.1606666666667</v>
      </c>
      <c r="N64" s="113">
        <f>IF(I64&gt;=Datos!$D$15,(Datos!$D$15*Datos!$C$15),IF(I64&lt;=Datos!$D$15,(I64*Datos!$C$15)))</f>
        <v>2074.8000000000002</v>
      </c>
      <c r="O64" s="113">
        <v>25</v>
      </c>
      <c r="P64" s="113">
        <f t="shared" ref="P64" si="26">SUM(L64:O64)</f>
        <v>9097.7356666666674</v>
      </c>
      <c r="Q64" s="229">
        <f>+I64-P64</f>
        <v>59152.264333333333</v>
      </c>
    </row>
    <row r="65" spans="1:17" s="86" customFormat="1" ht="36.75" customHeight="1" x14ac:dyDescent="0.2">
      <c r="A65" s="271" t="s">
        <v>490</v>
      </c>
      <c r="B65" s="272"/>
      <c r="C65" s="117">
        <v>3</v>
      </c>
      <c r="D65" s="117"/>
      <c r="E65" s="212"/>
      <c r="F65" s="118"/>
      <c r="G65" s="119"/>
      <c r="H65" s="120"/>
      <c r="I65" s="121">
        <f t="shared" ref="I65:Q65" si="27">SUM(I63:I64)</f>
        <v>148250</v>
      </c>
      <c r="J65" s="121">
        <f t="shared" si="27"/>
        <v>0</v>
      </c>
      <c r="K65" s="121">
        <f t="shared" si="27"/>
        <v>148250</v>
      </c>
      <c r="L65" s="121">
        <f t="shared" si="27"/>
        <v>4254.7749999999996</v>
      </c>
      <c r="M65" s="121">
        <f t="shared" si="27"/>
        <v>12440.021333333334</v>
      </c>
      <c r="N65" s="121">
        <f t="shared" si="27"/>
        <v>4506.8</v>
      </c>
      <c r="O65" s="121">
        <f t="shared" si="27"/>
        <v>50</v>
      </c>
      <c r="P65" s="121">
        <f t="shared" si="27"/>
        <v>21251.596333333335</v>
      </c>
      <c r="Q65" s="121">
        <f t="shared" si="27"/>
        <v>126998.40366666665</v>
      </c>
    </row>
    <row r="66" spans="1:17" ht="25.5" customHeight="1" thickBot="1" x14ac:dyDescent="0.25">
      <c r="A66" s="234"/>
      <c r="B66" s="235" t="s">
        <v>11</v>
      </c>
      <c r="C66" s="235"/>
      <c r="D66" s="235"/>
      <c r="E66" s="235"/>
      <c r="F66" s="235"/>
      <c r="G66" s="235"/>
      <c r="H66" s="236"/>
      <c r="I66" s="237">
        <f>+I65+I61+I55+I52+I43+I40+I37+I34+I27+I23+I46+I58</f>
        <v>1973583.33</v>
      </c>
      <c r="J66" s="237">
        <f t="shared" ref="J66:Q66" si="28">+J65+J61+J55+J52+J43+J40+J37+J34+J27+J23+J46+J58</f>
        <v>0</v>
      </c>
      <c r="K66" s="237">
        <f t="shared" si="28"/>
        <v>1973583.33</v>
      </c>
      <c r="L66" s="237">
        <f t="shared" si="28"/>
        <v>56641.841571000004</v>
      </c>
      <c r="M66" s="237">
        <f t="shared" si="28"/>
        <v>247500.78979925002</v>
      </c>
      <c r="N66" s="237">
        <f t="shared" si="28"/>
        <v>59951.273232000007</v>
      </c>
      <c r="O66" s="237">
        <f t="shared" si="28"/>
        <v>7038.05</v>
      </c>
      <c r="P66" s="237">
        <f t="shared" si="28"/>
        <v>371131.95460224996</v>
      </c>
      <c r="Q66" s="237">
        <f t="shared" si="28"/>
        <v>1602451.3753977499</v>
      </c>
    </row>
    <row r="70" spans="1:17" x14ac:dyDescent="0.2">
      <c r="C70" s="2" t="s">
        <v>20</v>
      </c>
      <c r="E70" s="2"/>
      <c r="H70" s="286" t="s">
        <v>22</v>
      </c>
      <c r="I70" s="286"/>
      <c r="N70" s="286" t="s">
        <v>22</v>
      </c>
      <c r="O70" s="286"/>
    </row>
    <row r="71" spans="1:17" x14ac:dyDescent="0.2">
      <c r="E71" s="2"/>
      <c r="I71" s="5"/>
    </row>
    <row r="72" spans="1:17" x14ac:dyDescent="0.2">
      <c r="E72" s="2"/>
      <c r="I72" s="5"/>
    </row>
    <row r="73" spans="1:17" x14ac:dyDescent="0.2">
      <c r="C73" s="144"/>
      <c r="E73" s="2"/>
      <c r="H73" s="144"/>
      <c r="I73" s="164"/>
      <c r="N73" s="145"/>
      <c r="O73" s="145"/>
    </row>
    <row r="74" spans="1:17" x14ac:dyDescent="0.2">
      <c r="C74" s="2" t="s">
        <v>21</v>
      </c>
      <c r="E74" s="2"/>
      <c r="H74" s="293" t="s">
        <v>24</v>
      </c>
      <c r="I74" s="293"/>
      <c r="N74" s="286" t="s">
        <v>23</v>
      </c>
      <c r="O74" s="286"/>
    </row>
  </sheetData>
  <sortState xmlns:xlrd2="http://schemas.microsoft.com/office/spreadsheetml/2017/richdata2" ref="B21:Q33">
    <sortCondition ref="B21:B33"/>
  </sortState>
  <mergeCells count="32">
    <mergeCell ref="A12:Q12"/>
    <mergeCell ref="A13:Q13"/>
    <mergeCell ref="A14:Q14"/>
    <mergeCell ref="B16:N16"/>
    <mergeCell ref="A34:B34"/>
    <mergeCell ref="A28:Q28"/>
    <mergeCell ref="A24:Q24"/>
    <mergeCell ref="A27:B27"/>
    <mergeCell ref="A21:Q21"/>
    <mergeCell ref="A23:B23"/>
    <mergeCell ref="A35:Q35"/>
    <mergeCell ref="A53:Q53"/>
    <mergeCell ref="A55:B55"/>
    <mergeCell ref="A59:Q59"/>
    <mergeCell ref="A61:B61"/>
    <mergeCell ref="A37:B37"/>
    <mergeCell ref="A38:Q38"/>
    <mergeCell ref="A44:Q44"/>
    <mergeCell ref="A46:B46"/>
    <mergeCell ref="A52:B52"/>
    <mergeCell ref="A41:Q41"/>
    <mergeCell ref="A43:B43"/>
    <mergeCell ref="A40:B40"/>
    <mergeCell ref="A47:Q47"/>
    <mergeCell ref="A56:Q56"/>
    <mergeCell ref="A58:B58"/>
    <mergeCell ref="H74:I74"/>
    <mergeCell ref="N74:O74"/>
    <mergeCell ref="H70:I70"/>
    <mergeCell ref="N70:O70"/>
    <mergeCell ref="A62:Q62"/>
    <mergeCell ref="A65:B65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I19" sqref="I19"/>
    </sheetView>
  </sheetViews>
  <sheetFormatPr baseColWidth="10" defaultColWidth="9.140625" defaultRowHeight="12.75" x14ac:dyDescent="0.2"/>
  <cols>
    <col min="1" max="1" width="6.5703125" style="9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</row>
    <row r="3" spans="1:17" ht="9.75" customHeight="1" x14ac:dyDescent="0.2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7" ht="21.75" customHeight="1" x14ac:dyDescent="0.2">
      <c r="A4" s="282" t="s">
        <v>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7" ht="26.25" customHeight="1" x14ac:dyDescent="0.25">
      <c r="A5" s="282" t="s">
        <v>1054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14"/>
      <c r="Q5" s="14"/>
    </row>
    <row r="6" spans="1:17" ht="10.5" customHeight="1" x14ac:dyDescent="0.2">
      <c r="B6" s="148"/>
      <c r="C6" s="148"/>
      <c r="G6" s="148"/>
      <c r="H6" s="148"/>
      <c r="I6" s="148"/>
      <c r="K6" s="148"/>
      <c r="M6" s="148"/>
      <c r="N6" s="148"/>
    </row>
    <row r="7" spans="1:17" x14ac:dyDescent="0.2">
      <c r="A7" s="165"/>
      <c r="B7" s="286" t="s">
        <v>730</v>
      </c>
      <c r="C7" s="286"/>
      <c r="D7" s="286"/>
      <c r="E7" s="286"/>
      <c r="F7" s="286"/>
      <c r="G7" s="286"/>
      <c r="H7" s="286"/>
      <c r="I7" s="286"/>
      <c r="J7" s="286"/>
      <c r="K7" s="287"/>
      <c r="L7" s="288"/>
      <c r="M7" s="289"/>
      <c r="N7" s="286"/>
      <c r="O7" s="2"/>
    </row>
    <row r="8" spans="1:17" ht="14.25" customHeight="1" thickBot="1" x14ac:dyDescent="0.25">
      <c r="B8" s="148"/>
      <c r="C8" s="148"/>
      <c r="G8" s="148"/>
      <c r="H8" s="148"/>
      <c r="I8" s="148"/>
      <c r="K8" s="148"/>
      <c r="M8" s="148"/>
      <c r="N8" s="148"/>
    </row>
    <row r="9" spans="1:17" s="4" customFormat="1" ht="29.25" customHeight="1" thickBot="1" x14ac:dyDescent="0.25">
      <c r="A9" s="218" t="s">
        <v>8</v>
      </c>
      <c r="B9" s="149" t="s">
        <v>5</v>
      </c>
      <c r="C9" s="149" t="s">
        <v>17</v>
      </c>
      <c r="D9" s="149" t="s">
        <v>6</v>
      </c>
      <c r="E9" s="149" t="s">
        <v>304</v>
      </c>
      <c r="F9" s="149" t="s">
        <v>18</v>
      </c>
      <c r="G9" s="149" t="s">
        <v>12</v>
      </c>
      <c r="H9" s="149" t="s">
        <v>346</v>
      </c>
      <c r="I9" s="149" t="s">
        <v>347</v>
      </c>
      <c r="J9" s="149" t="s">
        <v>0</v>
      </c>
      <c r="K9" s="149" t="s">
        <v>1</v>
      </c>
      <c r="L9" s="149" t="s">
        <v>2</v>
      </c>
      <c r="M9" s="149" t="s">
        <v>348</v>
      </c>
      <c r="N9" s="149" t="s">
        <v>349</v>
      </c>
      <c r="O9" s="150" t="s">
        <v>10</v>
      </c>
    </row>
    <row r="10" spans="1:17" s="7" customFormat="1" ht="36.75" customHeight="1" x14ac:dyDescent="0.2">
      <c r="A10" s="290" t="s">
        <v>489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2"/>
    </row>
    <row r="11" spans="1:17" s="1" customFormat="1" ht="32.1" customHeight="1" x14ac:dyDescent="0.2">
      <c r="A11" s="151">
        <v>1</v>
      </c>
      <c r="B11" s="115" t="s">
        <v>599</v>
      </c>
      <c r="C11" s="125" t="s">
        <v>311</v>
      </c>
      <c r="D11" s="115" t="s">
        <v>600</v>
      </c>
      <c r="E11" s="153" t="s">
        <v>601</v>
      </c>
      <c r="F11" s="116" t="s">
        <v>306</v>
      </c>
      <c r="G11" s="139">
        <v>153000</v>
      </c>
      <c r="H11" s="139">
        <v>0</v>
      </c>
      <c r="I11" s="139">
        <f t="shared" ref="I11" si="0">SUM(G11:H11)</f>
        <v>153000</v>
      </c>
      <c r="J11" s="139">
        <f>IF(G11&gt;=Datos!$D$14,(Datos!$D$14*Datos!$C$14),IF(G11&lt;=Datos!$D$14,(G11*Datos!$C$14)))</f>
        <v>4391.1000000000004</v>
      </c>
      <c r="K11" s="139">
        <v>24572.29</v>
      </c>
      <c r="L11" s="139">
        <v>4651.2</v>
      </c>
      <c r="M11" s="139">
        <v>25</v>
      </c>
      <c r="N11" s="139">
        <f>+J11+K11+L11+M11</f>
        <v>33639.589999999997</v>
      </c>
      <c r="O11" s="114">
        <f t="shared" ref="O11" si="1">+I11-N11</f>
        <v>119360.41</v>
      </c>
    </row>
    <row r="12" spans="1:17" s="7" customFormat="1" ht="36.75" customHeight="1" x14ac:dyDescent="0.2">
      <c r="A12" s="271" t="s">
        <v>490</v>
      </c>
      <c r="B12" s="272"/>
      <c r="C12" s="117">
        <v>1</v>
      </c>
      <c r="D12" s="155"/>
      <c r="E12" s="156"/>
      <c r="F12" s="157"/>
      <c r="G12" s="158">
        <f t="shared" ref="G12:O12" si="2">SUM(G11:G11)</f>
        <v>153000</v>
      </c>
      <c r="H12" s="158">
        <f t="shared" si="2"/>
        <v>0</v>
      </c>
      <c r="I12" s="158">
        <f t="shared" si="2"/>
        <v>153000</v>
      </c>
      <c r="J12" s="158">
        <f t="shared" si="2"/>
        <v>4391.1000000000004</v>
      </c>
      <c r="K12" s="158">
        <f t="shared" si="2"/>
        <v>24572.29</v>
      </c>
      <c r="L12" s="158">
        <f t="shared" si="2"/>
        <v>4651.2</v>
      </c>
      <c r="M12" s="158">
        <f t="shared" si="2"/>
        <v>25</v>
      </c>
      <c r="N12" s="158">
        <f t="shared" si="2"/>
        <v>33639.589999999997</v>
      </c>
      <c r="O12" s="158">
        <f t="shared" si="2"/>
        <v>119360.41</v>
      </c>
    </row>
    <row r="13" spans="1:17" ht="36.75" customHeight="1" thickBot="1" x14ac:dyDescent="0.25">
      <c r="A13" s="297" t="s">
        <v>303</v>
      </c>
      <c r="B13" s="296"/>
      <c r="C13" s="294"/>
      <c r="D13" s="295"/>
      <c r="E13" s="295"/>
      <c r="F13" s="296"/>
      <c r="G13" s="217">
        <f>+G12</f>
        <v>153000</v>
      </c>
      <c r="H13" s="217">
        <f t="shared" ref="H13:O13" si="3">+H12</f>
        <v>0</v>
      </c>
      <c r="I13" s="217">
        <f t="shared" si="3"/>
        <v>153000</v>
      </c>
      <c r="J13" s="217">
        <f t="shared" si="3"/>
        <v>4391.1000000000004</v>
      </c>
      <c r="K13" s="217">
        <f t="shared" si="3"/>
        <v>24572.29</v>
      </c>
      <c r="L13" s="217">
        <f t="shared" si="3"/>
        <v>4651.2</v>
      </c>
      <c r="M13" s="217">
        <f t="shared" si="3"/>
        <v>25</v>
      </c>
      <c r="N13" s="217">
        <f t="shared" si="3"/>
        <v>33639.589999999997</v>
      </c>
      <c r="O13" s="217">
        <f t="shared" si="3"/>
        <v>119360.41</v>
      </c>
    </row>
    <row r="14" spans="1:17" s="16" customFormat="1" ht="32.1" customHeight="1" x14ac:dyDescent="0.2">
      <c r="A14" s="18"/>
      <c r="B14" s="161"/>
      <c r="C14" s="161"/>
      <c r="D14" s="161"/>
      <c r="E14" s="161"/>
      <c r="F14" s="161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1:17" s="1" customFormat="1" ht="32.1" customHeight="1" x14ac:dyDescent="0.2">
      <c r="A15" s="95"/>
      <c r="B15"/>
      <c r="C15"/>
      <c r="D15"/>
      <c r="E15"/>
      <c r="F15"/>
      <c r="G15" s="163"/>
      <c r="H15"/>
      <c r="I15"/>
      <c r="J15"/>
      <c r="K15"/>
      <c r="L15"/>
      <c r="M15"/>
      <c r="N15"/>
      <c r="O15" s="163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86" t="s">
        <v>22</v>
      </c>
      <c r="G17" s="286"/>
      <c r="L17" s="286" t="s">
        <v>22</v>
      </c>
      <c r="M17" s="286"/>
      <c r="O17" s="2"/>
    </row>
    <row r="18" spans="1:16" s="2" customFormat="1" ht="21.75" customHeight="1" x14ac:dyDescent="0.2">
      <c r="A18" s="95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4"/>
      <c r="F20" s="144"/>
      <c r="G20" s="164"/>
      <c r="H20"/>
      <c r="I20"/>
      <c r="J20"/>
      <c r="K20"/>
      <c r="L20" s="145"/>
      <c r="M20" s="145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3" t="s">
        <v>24</v>
      </c>
      <c r="G21" s="293"/>
      <c r="L21" s="286" t="s">
        <v>23</v>
      </c>
      <c r="M21" s="286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4.25" x14ac:dyDescent="0.2">
      <c r="A48" s="9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s="3" customFormat="1" ht="36" customHeight="1" x14ac:dyDescent="0.2">
      <c r="A49" s="9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s="3" customFormat="1" ht="36" customHeight="1" x14ac:dyDescent="0.2">
      <c r="A50" s="9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s="3" customFormat="1" ht="36" customHeight="1" x14ac:dyDescent="0.2">
      <c r="A51" s="9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s="3" customFormat="1" ht="36" customHeight="1" x14ac:dyDescent="0.2">
      <c r="A52" s="9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s="3" customFormat="1" ht="36" customHeight="1" x14ac:dyDescent="0.2">
      <c r="A53" s="9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s="3" customFormat="1" ht="36" customHeight="1" x14ac:dyDescent="0.2">
      <c r="A54" s="9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s="3" customFormat="1" ht="36" customHeight="1" x14ac:dyDescent="0.2">
      <c r="A55" s="9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3" customFormat="1" ht="36" customHeight="1" x14ac:dyDescent="0.2">
      <c r="A56" s="9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3" customFormat="1" ht="36" customHeight="1" x14ac:dyDescent="0.2">
      <c r="A57" s="9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3" customFormat="1" ht="36" customHeight="1" x14ac:dyDescent="0.2">
      <c r="A58" s="9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3" customFormat="1" ht="36" customHeight="1" x14ac:dyDescent="0.2">
      <c r="A59" s="9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3" customFormat="1" ht="36" customHeight="1" x14ac:dyDescent="0.2">
      <c r="A60" s="94"/>
    </row>
    <row r="61" spans="1:15" s="3" customFormat="1" ht="36" customHeight="1" x14ac:dyDescent="0.2">
      <c r="A61" s="95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5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A12:B12"/>
    <mergeCell ref="A2:O2"/>
    <mergeCell ref="A4:O4"/>
    <mergeCell ref="A5:O5"/>
    <mergeCell ref="A10:O10"/>
    <mergeCell ref="B7:N7"/>
    <mergeCell ref="F21:G21"/>
    <mergeCell ref="L21:M21"/>
    <mergeCell ref="A13:B13"/>
    <mergeCell ref="C13:F13"/>
    <mergeCell ref="F17:G17"/>
    <mergeCell ref="L17:M1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Nomina Personal Vigilancia</vt:lpstr>
      <vt:lpstr>Nómina Personal Eventual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2025-05-21T14:30:51Z</cp:lastPrinted>
  <dcterms:created xsi:type="dcterms:W3CDTF">2017-10-11T04:49:31Z</dcterms:created>
  <dcterms:modified xsi:type="dcterms:W3CDTF">2025-05-23T15:42:38Z</dcterms:modified>
</cp:coreProperties>
</file>