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d-nas\Nomina CAID\2026\NOMINAS OAI 2026\OAI MAYO 2026\"/>
    </mc:Choice>
  </mc:AlternateContent>
  <xr:revisionPtr revIDLastSave="0" documentId="13_ncr:1_{4BBFAE45-3081-43A8-AFF8-9EA979D6797A}" xr6:coauthVersionLast="47" xr6:coauthVersionMax="47" xr10:uidLastSave="{00000000-0000-0000-0000-000000000000}"/>
  <bookViews>
    <workbookView xWindow="14025" yWindow="15" windowWidth="12960" windowHeight="15480" firstSheet="1" activeTab="2" xr2:uid="{00000000-000D-0000-FFFF-FFFF00000000}"/>
  </bookViews>
  <sheets>
    <sheet name="Datos" sheetId="19" r:id="rId1"/>
    <sheet name="Nomina Fijos" sheetId="17" r:id="rId2"/>
    <sheet name="Nomina Interinato" sheetId="27" r:id="rId3"/>
    <sheet name="Nomina Suplencia" sheetId="24" r:id="rId4"/>
    <sheet name="Temporal Cargos de Carrera" sheetId="12" r:id="rId5"/>
    <sheet name="Nomina Personal Vigilancia" sheetId="11" r:id="rId6"/>
    <sheet name="Nómina Personal Eventual" sheetId="14" r:id="rId7"/>
    <sheet name="Nomina Tramite de Pensión" sheetId="20" r:id="rId8"/>
    <sheet name="FIRMAS" sheetId="16" r:id="rId9"/>
  </sheets>
  <externalReferences>
    <externalReference r:id="rId10"/>
  </externalReferences>
  <definedNames>
    <definedName name="_xlnm._FilterDatabase" localSheetId="1" hidden="1">'Nomina Fijos'!$C$1:$C$747</definedName>
    <definedName name="_xlnm._FilterDatabase" localSheetId="2" hidden="1">'Nomina Interinato'!#REF!</definedName>
    <definedName name="_xlnm._FilterDatabase" localSheetId="6" hidden="1">'Nómina Personal Eventual'!$A$10:$Q$46</definedName>
    <definedName name="_xlnm._FilterDatabase" localSheetId="5" hidden="1">'Nomina Personal Vigilancia'!$A$11:$N$149</definedName>
    <definedName name="_xlnm._FilterDatabase" localSheetId="3" hidden="1">'Nomina Suplencia'!$O$30:$O$30</definedName>
    <definedName name="_xlnm._FilterDatabase" localSheetId="7" hidden="1">'Nomina Tramite de Pensión'!$A$9:$O$13</definedName>
    <definedName name="_xlnm._FilterDatabase" localSheetId="4" hidden="1">'Temporal Cargos de Carrera'!$O$2:$O$279</definedName>
    <definedName name="_xlnm.Print_Area" localSheetId="0">Datos!$B$5:$H$10</definedName>
    <definedName name="_xlnm.Print_Area" localSheetId="1">'Nomina Fijos'!$A$1:$N$683</definedName>
    <definedName name="_xlnm.Print_Area" localSheetId="2">'Nomina Interinato'!$A$2:$O$69</definedName>
    <definedName name="_xlnm.Print_Area" localSheetId="6">'Nómina Personal Eventual'!$A$1:$Q$54</definedName>
    <definedName name="_xlnm.Print_Area" localSheetId="5">'Nomina Personal Vigilancia'!$A$3:$N$157</definedName>
    <definedName name="_xlnm.Print_Area" localSheetId="3">'Nomina Suplencia'!$A$2:$O$30</definedName>
    <definedName name="_xlnm.Print_Area" localSheetId="7">'Nomina Tramite de Pensión'!$A$1:$O$22</definedName>
    <definedName name="_xlnm.Print_Area" localSheetId="4">'Temporal Cargos de Carrera'!$A$2:$Q$277</definedName>
    <definedName name="_xlnm.Print_Titles" localSheetId="1">'Nomina Fijos'!$1:$7</definedName>
    <definedName name="_xlnm.Print_Titles" localSheetId="2">'Nomina Interinato'!$2:$8</definedName>
    <definedName name="_xlnm.Print_Titles" localSheetId="6">'Nómina Personal Eventual'!$1:$10</definedName>
    <definedName name="_xlnm.Print_Titles" localSheetId="5">'Nomina Personal Vigilancia'!$3:$11</definedName>
    <definedName name="_xlnm.Print_Titles" localSheetId="3">'Nomina Suplencia'!$2:$21</definedName>
    <definedName name="_xlnm.Print_Titles" localSheetId="7">'Nomina Tramite de Pensión'!$1:$9</definedName>
    <definedName name="_xlnm.Print_Titles" localSheetId="4">'Temporal Cargos de Carrera'!$2:$13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1" l="1"/>
  <c r="M61" i="11" s="1"/>
  <c r="H61" i="11"/>
  <c r="J45" i="11"/>
  <c r="M45" i="11" s="1"/>
  <c r="N45" i="11" s="1"/>
  <c r="H45" i="11"/>
  <c r="J44" i="11"/>
  <c r="M44" i="11" s="1"/>
  <c r="N44" i="11" s="1"/>
  <c r="H44" i="11"/>
  <c r="J43" i="11"/>
  <c r="M43" i="11" s="1"/>
  <c r="N43" i="11" s="1"/>
  <c r="H43" i="11"/>
  <c r="J42" i="11"/>
  <c r="M42" i="11" s="1"/>
  <c r="N42" i="11" s="1"/>
  <c r="H42" i="11"/>
  <c r="J41" i="11"/>
  <c r="M41" i="11" s="1"/>
  <c r="N41" i="11" s="1"/>
  <c r="H41" i="11"/>
  <c r="J40" i="11"/>
  <c r="M40" i="11" s="1"/>
  <c r="N40" i="11" s="1"/>
  <c r="H40" i="11"/>
  <c r="J39" i="11"/>
  <c r="M39" i="11" s="1"/>
  <c r="N39" i="11" s="1"/>
  <c r="H39" i="11"/>
  <c r="J38" i="11"/>
  <c r="M38" i="11" s="1"/>
  <c r="N38" i="11" s="1"/>
  <c r="H38" i="11"/>
  <c r="J37" i="11"/>
  <c r="M37" i="11" s="1"/>
  <c r="N37" i="11" s="1"/>
  <c r="H37" i="11"/>
  <c r="J36" i="11"/>
  <c r="M36" i="11" s="1"/>
  <c r="N36" i="11" s="1"/>
  <c r="H36" i="11"/>
  <c r="J116" i="11"/>
  <c r="M116" i="11" s="1"/>
  <c r="N116" i="11" s="1"/>
  <c r="H116" i="11"/>
  <c r="J115" i="11"/>
  <c r="M115" i="11" s="1"/>
  <c r="N115" i="11" s="1"/>
  <c r="H115" i="11"/>
  <c r="H112" i="11"/>
  <c r="J112" i="11"/>
  <c r="M112" i="11" s="1"/>
  <c r="H113" i="11"/>
  <c r="J113" i="11"/>
  <c r="M113" i="11" s="1"/>
  <c r="H114" i="11"/>
  <c r="J114" i="11"/>
  <c r="N114" i="11"/>
  <c r="H86" i="11"/>
  <c r="J86" i="11"/>
  <c r="M86" i="11" s="1"/>
  <c r="H87" i="11"/>
  <c r="J87" i="11"/>
  <c r="M87" i="11" s="1"/>
  <c r="H14" i="11"/>
  <c r="H15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46" i="11"/>
  <c r="J33" i="11"/>
  <c r="M33" i="11" s="1"/>
  <c r="J34" i="11"/>
  <c r="M34" i="11" s="1"/>
  <c r="J35" i="11"/>
  <c r="M35" i="11" s="1"/>
  <c r="N61" i="11" l="1"/>
  <c r="N87" i="11"/>
  <c r="N113" i="11"/>
  <c r="N112" i="11"/>
  <c r="N86" i="11"/>
  <c r="N34" i="11"/>
  <c r="N33" i="11"/>
  <c r="N35" i="11"/>
  <c r="J46" i="14" l="1"/>
  <c r="K46" i="14"/>
  <c r="L46" i="14"/>
  <c r="N46" i="14"/>
  <c r="I46" i="14"/>
  <c r="M101" i="12"/>
  <c r="M92" i="12"/>
  <c r="M93" i="12" s="1"/>
  <c r="M84" i="12"/>
  <c r="M69" i="12"/>
  <c r="M62" i="12"/>
  <c r="M61" i="12"/>
  <c r="M52" i="12"/>
  <c r="M51" i="12"/>
  <c r="N50" i="12"/>
  <c r="L50" i="12"/>
  <c r="K50" i="12"/>
  <c r="J93" i="12"/>
  <c r="O93" i="12"/>
  <c r="I93" i="12"/>
  <c r="K92" i="12"/>
  <c r="L92" i="12"/>
  <c r="N92" i="12"/>
  <c r="M50" i="12" l="1"/>
  <c r="P50" i="12" s="1"/>
  <c r="Q50" i="12" s="1"/>
  <c r="P92" i="12"/>
  <c r="Q92" i="12" s="1"/>
  <c r="L570" i="17"/>
  <c r="J570" i="17"/>
  <c r="I570" i="17"/>
  <c r="L598" i="17"/>
  <c r="J598" i="17"/>
  <c r="I598" i="17"/>
  <c r="L597" i="17"/>
  <c r="J597" i="17"/>
  <c r="K597" i="17" s="1"/>
  <c r="I597" i="17"/>
  <c r="K570" i="17" l="1"/>
  <c r="N570" i="17" s="1"/>
  <c r="O570" i="17" s="1"/>
  <c r="N598" i="17"/>
  <c r="O598" i="17" s="1"/>
  <c r="N597" i="17"/>
  <c r="O597" i="17" s="1"/>
  <c r="I569" i="17"/>
  <c r="J569" i="17"/>
  <c r="L569" i="17"/>
  <c r="H572" i="17"/>
  <c r="M572" i="17"/>
  <c r="G572" i="17"/>
  <c r="I571" i="17"/>
  <c r="J571" i="17"/>
  <c r="L571" i="17"/>
  <c r="I532" i="17"/>
  <c r="J532" i="17"/>
  <c r="L532" i="17"/>
  <c r="H533" i="17"/>
  <c r="M533" i="17"/>
  <c r="G533" i="17"/>
  <c r="I448" i="17"/>
  <c r="J448" i="17"/>
  <c r="L448" i="17"/>
  <c r="I447" i="17"/>
  <c r="J447" i="17"/>
  <c r="L447" i="17"/>
  <c r="I323" i="17"/>
  <c r="I324" i="17"/>
  <c r="G325" i="17"/>
  <c r="L322" i="17"/>
  <c r="J322" i="17"/>
  <c r="I322" i="17"/>
  <c r="L321" i="17"/>
  <c r="J321" i="17"/>
  <c r="I321" i="17"/>
  <c r="L320" i="17"/>
  <c r="J320" i="17"/>
  <c r="I320" i="17"/>
  <c r="L319" i="17"/>
  <c r="J319" i="17"/>
  <c r="I319" i="17"/>
  <c r="L318" i="17"/>
  <c r="J318" i="17"/>
  <c r="I318" i="17"/>
  <c r="L316" i="17"/>
  <c r="J316" i="17"/>
  <c r="I316" i="17"/>
  <c r="L315" i="17"/>
  <c r="J315" i="17"/>
  <c r="I315" i="17"/>
  <c r="L314" i="17"/>
  <c r="J314" i="17"/>
  <c r="I314" i="17"/>
  <c r="G221" i="17"/>
  <c r="L218" i="17"/>
  <c r="J218" i="17"/>
  <c r="I218" i="17"/>
  <c r="L216" i="17"/>
  <c r="J216" i="17"/>
  <c r="I216" i="17"/>
  <c r="L215" i="17"/>
  <c r="J215" i="17"/>
  <c r="I215" i="17"/>
  <c r="L213" i="17"/>
  <c r="J213" i="17"/>
  <c r="I213" i="17"/>
  <c r="L212" i="17"/>
  <c r="J212" i="17"/>
  <c r="I212" i="17"/>
  <c r="L210" i="17"/>
  <c r="J210" i="17"/>
  <c r="I210" i="17"/>
  <c r="L208" i="17"/>
  <c r="J208" i="17"/>
  <c r="I208" i="17"/>
  <c r="L207" i="17"/>
  <c r="J207" i="17"/>
  <c r="I207" i="17"/>
  <c r="L206" i="17"/>
  <c r="J206" i="17"/>
  <c r="I206" i="17"/>
  <c r="L205" i="17"/>
  <c r="J205" i="17"/>
  <c r="I205" i="17"/>
  <c r="H221" i="17"/>
  <c r="M221" i="17"/>
  <c r="H159" i="17"/>
  <c r="M159" i="17"/>
  <c r="G159" i="17"/>
  <c r="I157" i="17"/>
  <c r="J157" i="17"/>
  <c r="L157" i="17"/>
  <c r="I158" i="17"/>
  <c r="J158" i="17"/>
  <c r="L158" i="17"/>
  <c r="K571" i="17" l="1"/>
  <c r="K569" i="17"/>
  <c r="N569" i="17" s="1"/>
  <c r="O569" i="17" s="1"/>
  <c r="N571" i="17"/>
  <c r="O571" i="17" s="1"/>
  <c r="K448" i="17"/>
  <c r="N448" i="17" s="1"/>
  <c r="O448" i="17" s="1"/>
  <c r="K532" i="17"/>
  <c r="N532" i="17" s="1"/>
  <c r="O532" i="17" s="1"/>
  <c r="K447" i="17"/>
  <c r="N447" i="17" s="1"/>
  <c r="O447" i="17" s="1"/>
  <c r="K322" i="17"/>
  <c r="N322" i="17" s="1"/>
  <c r="O322" i="17" s="1"/>
  <c r="K321" i="17"/>
  <c r="N321" i="17" s="1"/>
  <c r="O321" i="17" s="1"/>
  <c r="K320" i="17"/>
  <c r="N320" i="17" s="1"/>
  <c r="O320" i="17" s="1"/>
  <c r="N319" i="17"/>
  <c r="O319" i="17" s="1"/>
  <c r="K318" i="17"/>
  <c r="N318" i="17" s="1"/>
  <c r="O318" i="17" s="1"/>
  <c r="K316" i="17"/>
  <c r="N316" i="17" s="1"/>
  <c r="O316" i="17" s="1"/>
  <c r="K315" i="17"/>
  <c r="N315" i="17" s="1"/>
  <c r="O315" i="17" s="1"/>
  <c r="K314" i="17"/>
  <c r="N314" i="17" s="1"/>
  <c r="O314" i="17" s="1"/>
  <c r="K218" i="17"/>
  <c r="N218" i="17" s="1"/>
  <c r="O218" i="17" s="1"/>
  <c r="K216" i="17"/>
  <c r="N216" i="17" s="1"/>
  <c r="O216" i="17" s="1"/>
  <c r="N210" i="17"/>
  <c r="O210" i="17" s="1"/>
  <c r="K215" i="17"/>
  <c r="N215" i="17" s="1"/>
  <c r="O215" i="17" s="1"/>
  <c r="K213" i="17"/>
  <c r="N213" i="17" s="1"/>
  <c r="O213" i="17" s="1"/>
  <c r="K212" i="17"/>
  <c r="N212" i="17" s="1"/>
  <c r="O212" i="17" s="1"/>
  <c r="K206" i="17"/>
  <c r="N206" i="17" s="1"/>
  <c r="O206" i="17" s="1"/>
  <c r="K208" i="17"/>
  <c r="N208" i="17" s="1"/>
  <c r="O208" i="17" s="1"/>
  <c r="K207" i="17"/>
  <c r="N207" i="17" s="1"/>
  <c r="O207" i="17" s="1"/>
  <c r="K157" i="17"/>
  <c r="N157" i="17" s="1"/>
  <c r="O157" i="17" s="1"/>
  <c r="K158" i="17"/>
  <c r="N158" i="17" s="1"/>
  <c r="O158" i="17" s="1"/>
  <c r="K205" i="17"/>
  <c r="N205" i="17" s="1"/>
  <c r="O205" i="17" s="1"/>
  <c r="I161" i="17" l="1"/>
  <c r="J161" i="17"/>
  <c r="L161" i="17"/>
  <c r="J39" i="14"/>
  <c r="O39" i="14"/>
  <c r="O46" i="14" s="1"/>
  <c r="I39" i="14"/>
  <c r="K38" i="14"/>
  <c r="L38" i="14" s="1"/>
  <c r="P38" i="14" s="1"/>
  <c r="Q38" i="14" s="1"/>
  <c r="N38" i="14"/>
  <c r="K19" i="14"/>
  <c r="L19" i="14" s="1"/>
  <c r="N19" i="14"/>
  <c r="H16" i="11"/>
  <c r="H17" i="11"/>
  <c r="H18" i="11"/>
  <c r="H19" i="11"/>
  <c r="H20" i="11"/>
  <c r="H21" i="11"/>
  <c r="H22" i="11"/>
  <c r="H23" i="11"/>
  <c r="G47" i="11"/>
  <c r="I47" i="11"/>
  <c r="K47" i="11"/>
  <c r="L47" i="11"/>
  <c r="G73" i="11"/>
  <c r="I73" i="11"/>
  <c r="K73" i="11"/>
  <c r="L73" i="11"/>
  <c r="G90" i="11"/>
  <c r="I90" i="11"/>
  <c r="K90" i="11"/>
  <c r="L90" i="11"/>
  <c r="G148" i="11"/>
  <c r="I148" i="11"/>
  <c r="K148" i="11"/>
  <c r="J28" i="11"/>
  <c r="M28" i="11" s="1"/>
  <c r="N28" i="11" s="1"/>
  <c r="G149" i="11" l="1"/>
  <c r="I149" i="11"/>
  <c r="K161" i="17"/>
  <c r="N161" i="17" s="1"/>
  <c r="O161" i="17" s="1"/>
  <c r="M19" i="14"/>
  <c r="P19" i="14" s="1"/>
  <c r="Q19" i="14" s="1"/>
  <c r="K149" i="11"/>
  <c r="K102" i="12" l="1"/>
  <c r="L102" i="12"/>
  <c r="N102" i="12"/>
  <c r="L88" i="12"/>
  <c r="J21" i="12"/>
  <c r="O21" i="12"/>
  <c r="I21" i="12"/>
  <c r="K19" i="12"/>
  <c r="L19" i="12"/>
  <c r="N19" i="12"/>
  <c r="K20" i="12"/>
  <c r="L20" i="12"/>
  <c r="N20" i="12"/>
  <c r="L624" i="17"/>
  <c r="L265" i="17"/>
  <c r="J265" i="17"/>
  <c r="I265" i="17"/>
  <c r="L262" i="17"/>
  <c r="J262" i="17"/>
  <c r="I262" i="17"/>
  <c r="L261" i="17"/>
  <c r="J261" i="17"/>
  <c r="I261" i="17"/>
  <c r="L260" i="17"/>
  <c r="J260" i="17"/>
  <c r="I260" i="17"/>
  <c r="L255" i="17"/>
  <c r="J255" i="17"/>
  <c r="I255" i="17"/>
  <c r="L254" i="17"/>
  <c r="J254" i="17"/>
  <c r="I254" i="17"/>
  <c r="L253" i="17"/>
  <c r="J253" i="17"/>
  <c r="I253" i="17"/>
  <c r="L252" i="17"/>
  <c r="J252" i="17"/>
  <c r="I252" i="17"/>
  <c r="L251" i="17"/>
  <c r="J251" i="17"/>
  <c r="I251" i="17"/>
  <c r="L250" i="17"/>
  <c r="J250" i="17"/>
  <c r="I250" i="17"/>
  <c r="L249" i="17"/>
  <c r="J249" i="17"/>
  <c r="I249" i="17"/>
  <c r="L248" i="17"/>
  <c r="J248" i="17"/>
  <c r="I248" i="17"/>
  <c r="L247" i="17"/>
  <c r="J247" i="17"/>
  <c r="I247" i="17"/>
  <c r="L246" i="17"/>
  <c r="J246" i="17"/>
  <c r="I246" i="17"/>
  <c r="L105" i="11"/>
  <c r="L148" i="11" s="1"/>
  <c r="L149" i="11" s="1"/>
  <c r="M102" i="12" l="1"/>
  <c r="P102" i="12" s="1"/>
  <c r="Q102" i="12" s="1"/>
  <c r="M20" i="12"/>
  <c r="P20" i="12" s="1"/>
  <c r="Q20" i="12" s="1"/>
  <c r="M19" i="12"/>
  <c r="P19" i="12" s="1"/>
  <c r="Q19" i="12" s="1"/>
  <c r="K265" i="17"/>
  <c r="N265" i="17" s="1"/>
  <c r="O265" i="17" s="1"/>
  <c r="K262" i="17"/>
  <c r="N262" i="17" s="1"/>
  <c r="O262" i="17" s="1"/>
  <c r="K261" i="17"/>
  <c r="N261" i="17" s="1"/>
  <c r="O261" i="17" s="1"/>
  <c r="K260" i="17"/>
  <c r="N260" i="17" s="1"/>
  <c r="O260" i="17" s="1"/>
  <c r="K255" i="17"/>
  <c r="N255" i="17" s="1"/>
  <c r="O255" i="17" s="1"/>
  <c r="K254" i="17"/>
  <c r="N254" i="17" s="1"/>
  <c r="O254" i="17" s="1"/>
  <c r="K253" i="17"/>
  <c r="N253" i="17" s="1"/>
  <c r="O253" i="17" s="1"/>
  <c r="K252" i="17"/>
  <c r="N252" i="17" s="1"/>
  <c r="O252" i="17" s="1"/>
  <c r="K251" i="17"/>
  <c r="N251" i="17" s="1"/>
  <c r="O251" i="17" s="1"/>
  <c r="K248" i="17"/>
  <c r="N248" i="17" s="1"/>
  <c r="O248" i="17" s="1"/>
  <c r="K250" i="17"/>
  <c r="N250" i="17" s="1"/>
  <c r="O250" i="17" s="1"/>
  <c r="K249" i="17"/>
  <c r="N249" i="17" s="1"/>
  <c r="O249" i="17" s="1"/>
  <c r="K247" i="17"/>
  <c r="N247" i="17" s="1"/>
  <c r="O247" i="17" s="1"/>
  <c r="K246" i="17"/>
  <c r="N246" i="17" s="1"/>
  <c r="O246" i="17" s="1"/>
  <c r="I530" i="17"/>
  <c r="J530" i="17"/>
  <c r="L530" i="17"/>
  <c r="I77" i="17"/>
  <c r="J77" i="17"/>
  <c r="L77" i="17"/>
  <c r="I78" i="17"/>
  <c r="J78" i="17"/>
  <c r="L78" i="17"/>
  <c r="I79" i="17"/>
  <c r="J79" i="17"/>
  <c r="L79" i="17"/>
  <c r="I80" i="17"/>
  <c r="J80" i="17"/>
  <c r="L80" i="17"/>
  <c r="I81" i="17"/>
  <c r="J81" i="17"/>
  <c r="L81" i="17"/>
  <c r="I82" i="17"/>
  <c r="J82" i="17"/>
  <c r="L82" i="17"/>
  <c r="I83" i="17"/>
  <c r="J83" i="17"/>
  <c r="L83" i="17"/>
  <c r="I84" i="17"/>
  <c r="J84" i="17"/>
  <c r="L84" i="17"/>
  <c r="I85" i="17"/>
  <c r="J85" i="17"/>
  <c r="L85" i="17"/>
  <c r="I86" i="17"/>
  <c r="J86" i="17"/>
  <c r="L86" i="17"/>
  <c r="I87" i="17"/>
  <c r="J87" i="17"/>
  <c r="L87" i="17"/>
  <c r="I88" i="17"/>
  <c r="J88" i="17"/>
  <c r="L88" i="17"/>
  <c r="I89" i="17"/>
  <c r="J89" i="17"/>
  <c r="L89" i="17"/>
  <c r="I90" i="17"/>
  <c r="J90" i="17"/>
  <c r="L90" i="17"/>
  <c r="I91" i="17"/>
  <c r="J91" i="17"/>
  <c r="L91" i="17"/>
  <c r="I92" i="17"/>
  <c r="J92" i="17"/>
  <c r="L92" i="17"/>
  <c r="I93" i="17"/>
  <c r="J93" i="17"/>
  <c r="L93" i="17"/>
  <c r="I94" i="17"/>
  <c r="J94" i="17"/>
  <c r="L94" i="17"/>
  <c r="I95" i="17"/>
  <c r="J95" i="17"/>
  <c r="L95" i="17"/>
  <c r="I96" i="17"/>
  <c r="J96" i="17"/>
  <c r="L96" i="17"/>
  <c r="I97" i="17"/>
  <c r="J97" i="17"/>
  <c r="L97" i="17"/>
  <c r="I98" i="17"/>
  <c r="J98" i="17"/>
  <c r="L98" i="17"/>
  <c r="I99" i="17"/>
  <c r="J99" i="17"/>
  <c r="L99" i="17"/>
  <c r="I100" i="17"/>
  <c r="J100" i="17"/>
  <c r="L100" i="17"/>
  <c r="I101" i="17"/>
  <c r="J101" i="17"/>
  <c r="L101" i="17"/>
  <c r="I102" i="17"/>
  <c r="J102" i="17"/>
  <c r="L102" i="17"/>
  <c r="I103" i="17"/>
  <c r="J103" i="17"/>
  <c r="L103" i="17"/>
  <c r="I104" i="17"/>
  <c r="J104" i="17"/>
  <c r="L104" i="17"/>
  <c r="I105" i="17"/>
  <c r="J105" i="17"/>
  <c r="L105" i="17"/>
  <c r="I106" i="17"/>
  <c r="J106" i="17"/>
  <c r="L106" i="17"/>
  <c r="I107" i="17"/>
  <c r="J107" i="17"/>
  <c r="L107" i="17"/>
  <c r="I108" i="17"/>
  <c r="J108" i="17"/>
  <c r="L108" i="17"/>
  <c r="I109" i="17"/>
  <c r="J109" i="17"/>
  <c r="L109" i="17"/>
  <c r="I110" i="17"/>
  <c r="J110" i="17"/>
  <c r="L110" i="17"/>
  <c r="I111" i="17"/>
  <c r="J111" i="17"/>
  <c r="L111" i="17"/>
  <c r="I112" i="17"/>
  <c r="J112" i="17"/>
  <c r="L112" i="17"/>
  <c r="I113" i="17"/>
  <c r="J113" i="17"/>
  <c r="L113" i="17"/>
  <c r="I114" i="17"/>
  <c r="J114" i="17"/>
  <c r="L114" i="17"/>
  <c r="I115" i="17"/>
  <c r="J115" i="17"/>
  <c r="L115" i="17"/>
  <c r="I116" i="17"/>
  <c r="J116" i="17"/>
  <c r="L116" i="17"/>
  <c r="I117" i="17"/>
  <c r="J117" i="17"/>
  <c r="L117" i="17"/>
  <c r="I118" i="17"/>
  <c r="J118" i="17"/>
  <c r="L118" i="17"/>
  <c r="I119" i="17"/>
  <c r="J119" i="17"/>
  <c r="L119" i="17"/>
  <c r="I120" i="17"/>
  <c r="J120" i="17"/>
  <c r="L120" i="17"/>
  <c r="I121" i="17"/>
  <c r="J121" i="17"/>
  <c r="L121" i="17"/>
  <c r="I122" i="17"/>
  <c r="J122" i="17"/>
  <c r="L122" i="17"/>
  <c r="I123" i="17"/>
  <c r="J123" i="17"/>
  <c r="L123" i="17"/>
  <c r="I124" i="17"/>
  <c r="J124" i="17"/>
  <c r="L124" i="17"/>
  <c r="I125" i="17"/>
  <c r="J125" i="17"/>
  <c r="L125" i="17"/>
  <c r="I126" i="17"/>
  <c r="J126" i="17"/>
  <c r="L126" i="17"/>
  <c r="I127" i="17"/>
  <c r="J127" i="17"/>
  <c r="L127" i="17"/>
  <c r="I128" i="17"/>
  <c r="J128" i="17"/>
  <c r="L128" i="17"/>
  <c r="I129" i="17"/>
  <c r="J129" i="17"/>
  <c r="L129" i="17"/>
  <c r="I130" i="17"/>
  <c r="J130" i="17"/>
  <c r="L130" i="17"/>
  <c r="I131" i="17"/>
  <c r="J131" i="17"/>
  <c r="L131" i="17"/>
  <c r="I132" i="17"/>
  <c r="J132" i="17"/>
  <c r="L132" i="17"/>
  <c r="I133" i="17"/>
  <c r="J133" i="17"/>
  <c r="L133" i="17"/>
  <c r="I134" i="17"/>
  <c r="J134" i="17"/>
  <c r="L134" i="17"/>
  <c r="I135" i="17"/>
  <c r="J135" i="17"/>
  <c r="L135" i="17"/>
  <c r="I136" i="17"/>
  <c r="J136" i="17"/>
  <c r="L136" i="17"/>
  <c r="I137" i="17"/>
  <c r="J137" i="17"/>
  <c r="L137" i="17"/>
  <c r="I138" i="17"/>
  <c r="J138" i="17"/>
  <c r="L138" i="17"/>
  <c r="I139" i="17"/>
  <c r="J139" i="17"/>
  <c r="L139" i="17"/>
  <c r="I140" i="17"/>
  <c r="J140" i="17"/>
  <c r="L140" i="17"/>
  <c r="I141" i="17"/>
  <c r="J141" i="17"/>
  <c r="L141" i="17"/>
  <c r="I142" i="17"/>
  <c r="J142" i="17"/>
  <c r="L142" i="17"/>
  <c r="I143" i="17"/>
  <c r="J143" i="17"/>
  <c r="L143" i="17"/>
  <c r="I144" i="17"/>
  <c r="J144" i="17"/>
  <c r="L144" i="17"/>
  <c r="I145" i="17"/>
  <c r="J145" i="17"/>
  <c r="L145" i="17"/>
  <c r="I146" i="17"/>
  <c r="J146" i="17"/>
  <c r="L146" i="17"/>
  <c r="I147" i="17"/>
  <c r="J147" i="17"/>
  <c r="L147" i="17"/>
  <c r="I148" i="17"/>
  <c r="J148" i="17"/>
  <c r="L148" i="17"/>
  <c r="I149" i="17"/>
  <c r="J149" i="17"/>
  <c r="L149" i="17"/>
  <c r="I150" i="17"/>
  <c r="J150" i="17"/>
  <c r="L150" i="17"/>
  <c r="I151" i="17"/>
  <c r="J151" i="17"/>
  <c r="L151" i="17"/>
  <c r="I152" i="17"/>
  <c r="J152" i="17"/>
  <c r="L152" i="17"/>
  <c r="I153" i="17"/>
  <c r="J153" i="17"/>
  <c r="L153" i="17"/>
  <c r="I154" i="17"/>
  <c r="J154" i="17"/>
  <c r="L154" i="17"/>
  <c r="I155" i="17"/>
  <c r="J155" i="17"/>
  <c r="L155" i="17"/>
  <c r="I156" i="17"/>
  <c r="J156" i="17"/>
  <c r="L156" i="17"/>
  <c r="G35" i="17"/>
  <c r="I32" i="17"/>
  <c r="J32" i="17"/>
  <c r="L32" i="17"/>
  <c r="K156" i="17" l="1"/>
  <c r="N156" i="17" s="1"/>
  <c r="O156" i="17" s="1"/>
  <c r="K148" i="17"/>
  <c r="N148" i="17" s="1"/>
  <c r="O148" i="17" s="1"/>
  <c r="K144" i="17"/>
  <c r="K136" i="17"/>
  <c r="N136" i="17" s="1"/>
  <c r="O136" i="17" s="1"/>
  <c r="K132" i="17"/>
  <c r="N132" i="17" s="1"/>
  <c r="O132" i="17" s="1"/>
  <c r="K124" i="17"/>
  <c r="N124" i="17" s="1"/>
  <c r="O124" i="17" s="1"/>
  <c r="K120" i="17"/>
  <c r="N120" i="17" s="1"/>
  <c r="O120" i="17" s="1"/>
  <c r="K112" i="17"/>
  <c r="N112" i="17" s="1"/>
  <c r="O112" i="17" s="1"/>
  <c r="K108" i="17"/>
  <c r="N108" i="17" s="1"/>
  <c r="O108" i="17" s="1"/>
  <c r="K101" i="17"/>
  <c r="N101" i="17" s="1"/>
  <c r="O101" i="17" s="1"/>
  <c r="K97" i="17"/>
  <c r="N97" i="17" s="1"/>
  <c r="O97" i="17" s="1"/>
  <c r="K89" i="17"/>
  <c r="N89" i="17" s="1"/>
  <c r="O89" i="17" s="1"/>
  <c r="K85" i="17"/>
  <c r="N85" i="17" s="1"/>
  <c r="O85" i="17" s="1"/>
  <c r="K77" i="17"/>
  <c r="N77" i="17" s="1"/>
  <c r="O77" i="17" s="1"/>
  <c r="K530" i="17"/>
  <c r="N530" i="17" s="1"/>
  <c r="O530" i="17" s="1"/>
  <c r="K153" i="17"/>
  <c r="N153" i="17" s="1"/>
  <c r="O153" i="17" s="1"/>
  <c r="K145" i="17"/>
  <c r="N145" i="17" s="1"/>
  <c r="O145" i="17" s="1"/>
  <c r="K141" i="17"/>
  <c r="N141" i="17" s="1"/>
  <c r="O141" i="17" s="1"/>
  <c r="K133" i="17"/>
  <c r="N133" i="17" s="1"/>
  <c r="O133" i="17" s="1"/>
  <c r="K129" i="17"/>
  <c r="N129" i="17" s="1"/>
  <c r="O129" i="17" s="1"/>
  <c r="K121" i="17"/>
  <c r="N121" i="17" s="1"/>
  <c r="O121" i="17" s="1"/>
  <c r="K117" i="17"/>
  <c r="N117" i="17" s="1"/>
  <c r="O117" i="17" s="1"/>
  <c r="K109" i="17"/>
  <c r="N109" i="17" s="1"/>
  <c r="O109" i="17" s="1"/>
  <c r="K105" i="17"/>
  <c r="N105" i="17" s="1"/>
  <c r="O105" i="17" s="1"/>
  <c r="K98" i="17"/>
  <c r="N98" i="17" s="1"/>
  <c r="O98" i="17" s="1"/>
  <c r="K94" i="17"/>
  <c r="N94" i="17" s="1"/>
  <c r="O94" i="17" s="1"/>
  <c r="K86" i="17"/>
  <c r="N86" i="17" s="1"/>
  <c r="O86" i="17" s="1"/>
  <c r="K82" i="17"/>
  <c r="N82" i="17" s="1"/>
  <c r="O82" i="17" s="1"/>
  <c r="K154" i="17"/>
  <c r="N154" i="17" s="1"/>
  <c r="O154" i="17" s="1"/>
  <c r="K150" i="17"/>
  <c r="N150" i="17" s="1"/>
  <c r="O150" i="17" s="1"/>
  <c r="K142" i="17"/>
  <c r="N142" i="17" s="1"/>
  <c r="O142" i="17" s="1"/>
  <c r="K138" i="17"/>
  <c r="N138" i="17" s="1"/>
  <c r="O138" i="17" s="1"/>
  <c r="K130" i="17"/>
  <c r="N130" i="17" s="1"/>
  <c r="O130" i="17" s="1"/>
  <c r="K126" i="17"/>
  <c r="N126" i="17" s="1"/>
  <c r="O126" i="17" s="1"/>
  <c r="K118" i="17"/>
  <c r="N118" i="17" s="1"/>
  <c r="O118" i="17" s="1"/>
  <c r="K114" i="17"/>
  <c r="N114" i="17" s="1"/>
  <c r="O114" i="17" s="1"/>
  <c r="K106" i="17"/>
  <c r="N106" i="17" s="1"/>
  <c r="O106" i="17" s="1"/>
  <c r="K95" i="17"/>
  <c r="N95" i="17" s="1"/>
  <c r="O95" i="17" s="1"/>
  <c r="K91" i="17"/>
  <c r="N91" i="17" s="1"/>
  <c r="O91" i="17" s="1"/>
  <c r="K83" i="17"/>
  <c r="N83" i="17" s="1"/>
  <c r="O83" i="17" s="1"/>
  <c r="K79" i="17"/>
  <c r="N79" i="17" s="1"/>
  <c r="O79" i="17" s="1"/>
  <c r="K151" i="17"/>
  <c r="N151" i="17" s="1"/>
  <c r="O151" i="17" s="1"/>
  <c r="K139" i="17"/>
  <c r="N139" i="17" s="1"/>
  <c r="O139" i="17" s="1"/>
  <c r="K135" i="17"/>
  <c r="N135" i="17" s="1"/>
  <c r="O135" i="17" s="1"/>
  <c r="K127" i="17"/>
  <c r="N127" i="17" s="1"/>
  <c r="O127" i="17" s="1"/>
  <c r="K123" i="17"/>
  <c r="N123" i="17" s="1"/>
  <c r="O123" i="17" s="1"/>
  <c r="K115" i="17"/>
  <c r="N115" i="17" s="1"/>
  <c r="O115" i="17" s="1"/>
  <c r="K111" i="17"/>
  <c r="N111" i="17" s="1"/>
  <c r="O111" i="17" s="1"/>
  <c r="K103" i="17"/>
  <c r="N103" i="17" s="1"/>
  <c r="O103" i="17" s="1"/>
  <c r="K100" i="17"/>
  <c r="N100" i="17" s="1"/>
  <c r="O100" i="17" s="1"/>
  <c r="K92" i="17"/>
  <c r="N92" i="17" s="1"/>
  <c r="O92" i="17" s="1"/>
  <c r="K88" i="17"/>
  <c r="N88" i="17" s="1"/>
  <c r="O88" i="17" s="1"/>
  <c r="K80" i="17"/>
  <c r="N80" i="17" s="1"/>
  <c r="O80" i="17" s="1"/>
  <c r="N144" i="17"/>
  <c r="O144" i="17" s="1"/>
  <c r="K134" i="17"/>
  <c r="N134" i="17" s="1"/>
  <c r="O134" i="17" s="1"/>
  <c r="K122" i="17"/>
  <c r="N122" i="17" s="1"/>
  <c r="O122" i="17" s="1"/>
  <c r="K90" i="17"/>
  <c r="N90" i="17" s="1"/>
  <c r="O90" i="17" s="1"/>
  <c r="K152" i="17"/>
  <c r="N152" i="17" s="1"/>
  <c r="O152" i="17" s="1"/>
  <c r="K128" i="17"/>
  <c r="N128" i="17" s="1"/>
  <c r="O128" i="17" s="1"/>
  <c r="K116" i="17"/>
  <c r="N116" i="17" s="1"/>
  <c r="O116" i="17" s="1"/>
  <c r="K104" i="17"/>
  <c r="N104" i="17" s="1"/>
  <c r="O104" i="17" s="1"/>
  <c r="K93" i="17"/>
  <c r="N93" i="17" s="1"/>
  <c r="O93" i="17" s="1"/>
  <c r="K81" i="17"/>
  <c r="N81" i="17" s="1"/>
  <c r="O81" i="17" s="1"/>
  <c r="K99" i="17"/>
  <c r="N99" i="17" s="1"/>
  <c r="O99" i="17" s="1"/>
  <c r="K149" i="17"/>
  <c r="N149" i="17" s="1"/>
  <c r="O149" i="17" s="1"/>
  <c r="K125" i="17"/>
  <c r="N125" i="17" s="1"/>
  <c r="O125" i="17" s="1"/>
  <c r="K140" i="17"/>
  <c r="N140" i="17" s="1"/>
  <c r="O140" i="17" s="1"/>
  <c r="K146" i="17"/>
  <c r="N146" i="17" s="1"/>
  <c r="O146" i="17" s="1"/>
  <c r="K87" i="17"/>
  <c r="N87" i="17" s="1"/>
  <c r="O87" i="17" s="1"/>
  <c r="K137" i="17"/>
  <c r="N137" i="17" s="1"/>
  <c r="O137" i="17" s="1"/>
  <c r="K102" i="17"/>
  <c r="N102" i="17" s="1"/>
  <c r="O102" i="17" s="1"/>
  <c r="K110" i="17"/>
  <c r="N110" i="17" s="1"/>
  <c r="O110" i="17" s="1"/>
  <c r="K113" i="17"/>
  <c r="N113" i="17" s="1"/>
  <c r="O113" i="17" s="1"/>
  <c r="K78" i="17"/>
  <c r="N78" i="17" s="1"/>
  <c r="O78" i="17" s="1"/>
  <c r="K155" i="17"/>
  <c r="N155" i="17" s="1"/>
  <c r="O155" i="17" s="1"/>
  <c r="K147" i="17"/>
  <c r="N147" i="17" s="1"/>
  <c r="O147" i="17" s="1"/>
  <c r="K143" i="17"/>
  <c r="N143" i="17" s="1"/>
  <c r="O143" i="17" s="1"/>
  <c r="K131" i="17"/>
  <c r="N131" i="17" s="1"/>
  <c r="O131" i="17" s="1"/>
  <c r="K119" i="17"/>
  <c r="N119" i="17" s="1"/>
  <c r="O119" i="17" s="1"/>
  <c r="K107" i="17"/>
  <c r="N107" i="17" s="1"/>
  <c r="O107" i="17" s="1"/>
  <c r="K96" i="17"/>
  <c r="N96" i="17" s="1"/>
  <c r="O96" i="17" s="1"/>
  <c r="K84" i="17"/>
  <c r="N84" i="17" s="1"/>
  <c r="O84" i="17" s="1"/>
  <c r="K32" i="17"/>
  <c r="N32" i="17" s="1"/>
  <c r="O32" i="17" s="1"/>
  <c r="M63" i="27" l="1"/>
  <c r="K63" i="27"/>
  <c r="H63" i="27"/>
  <c r="G63" i="27"/>
  <c r="L62" i="27"/>
  <c r="L63" i="27" s="1"/>
  <c r="J62" i="27"/>
  <c r="N62" i="27" s="1"/>
  <c r="I62" i="27"/>
  <c r="I63" i="27" s="1"/>
  <c r="M60" i="27"/>
  <c r="K60" i="27"/>
  <c r="H60" i="27"/>
  <c r="G60" i="27"/>
  <c r="L59" i="27"/>
  <c r="L60" i="27" s="1"/>
  <c r="J59" i="27"/>
  <c r="J60" i="27" s="1"/>
  <c r="I59" i="27"/>
  <c r="I60" i="27" s="1"/>
  <c r="M57" i="27"/>
  <c r="K57" i="27"/>
  <c r="H57" i="27"/>
  <c r="G57" i="27"/>
  <c r="L56" i="27"/>
  <c r="J56" i="27"/>
  <c r="J57" i="27" s="1"/>
  <c r="I56" i="27"/>
  <c r="I57" i="27" s="1"/>
  <c r="M54" i="27"/>
  <c r="K54" i="27"/>
  <c r="H54" i="27"/>
  <c r="G54" i="27"/>
  <c r="L53" i="27"/>
  <c r="J53" i="27"/>
  <c r="I53" i="27"/>
  <c r="L52" i="27"/>
  <c r="J52" i="27"/>
  <c r="I52" i="27"/>
  <c r="L51" i="27"/>
  <c r="J51" i="27"/>
  <c r="I51" i="27"/>
  <c r="L50" i="27"/>
  <c r="J50" i="27"/>
  <c r="I50" i="27"/>
  <c r="M48" i="27"/>
  <c r="H48" i="27"/>
  <c r="G48" i="27"/>
  <c r="L47" i="27"/>
  <c r="L48" i="27" s="1"/>
  <c r="J47" i="27"/>
  <c r="I47" i="27"/>
  <c r="I48" i="27" s="1"/>
  <c r="M45" i="27"/>
  <c r="K45" i="27"/>
  <c r="H45" i="27"/>
  <c r="G45" i="27"/>
  <c r="L44" i="27"/>
  <c r="L45" i="27" s="1"/>
  <c r="J44" i="27"/>
  <c r="J45" i="27" s="1"/>
  <c r="I44" i="27"/>
  <c r="I45" i="27" s="1"/>
  <c r="M42" i="27"/>
  <c r="K42" i="27"/>
  <c r="H42" i="27"/>
  <c r="G42" i="27"/>
  <c r="L41" i="27"/>
  <c r="L42" i="27" s="1"/>
  <c r="J41" i="27"/>
  <c r="N41" i="27" s="1"/>
  <c r="O41" i="27" s="1"/>
  <c r="O42" i="27" s="1"/>
  <c r="I41" i="27"/>
  <c r="I42" i="27" s="1"/>
  <c r="M39" i="27"/>
  <c r="K39" i="27"/>
  <c r="H39" i="27"/>
  <c r="G39" i="27"/>
  <c r="L38" i="27"/>
  <c r="L39" i="27" s="1"/>
  <c r="J38" i="27"/>
  <c r="J39" i="27" s="1"/>
  <c r="I38" i="27"/>
  <c r="I39" i="27" s="1"/>
  <c r="M36" i="27"/>
  <c r="K36" i="27"/>
  <c r="H36" i="27"/>
  <c r="G36" i="27"/>
  <c r="L35" i="27"/>
  <c r="L36" i="27" s="1"/>
  <c r="J35" i="27"/>
  <c r="I35" i="27"/>
  <c r="I36" i="27" s="1"/>
  <c r="M33" i="27"/>
  <c r="K33" i="27"/>
  <c r="H33" i="27"/>
  <c r="G33" i="27"/>
  <c r="L32" i="27"/>
  <c r="L33" i="27" s="1"/>
  <c r="J32" i="27"/>
  <c r="J33" i="27" s="1"/>
  <c r="I32" i="27"/>
  <c r="I33" i="27" s="1"/>
  <c r="M30" i="27"/>
  <c r="K30" i="27"/>
  <c r="H30" i="27"/>
  <c r="G30" i="27"/>
  <c r="L29" i="27"/>
  <c r="L30" i="27" s="1"/>
  <c r="J29" i="27"/>
  <c r="J30" i="27" s="1"/>
  <c r="I29" i="27"/>
  <c r="I30" i="27" s="1"/>
  <c r="M27" i="27"/>
  <c r="K27" i="27"/>
  <c r="H27" i="27"/>
  <c r="G27" i="27"/>
  <c r="L26" i="27"/>
  <c r="L27" i="27" s="1"/>
  <c r="J26" i="27"/>
  <c r="J27" i="27" s="1"/>
  <c r="I26" i="27"/>
  <c r="I27" i="27" s="1"/>
  <c r="M24" i="27"/>
  <c r="K24" i="27"/>
  <c r="H24" i="27"/>
  <c r="G24" i="27"/>
  <c r="L23" i="27"/>
  <c r="J23" i="27"/>
  <c r="N23" i="27" s="1"/>
  <c r="O23" i="27" s="1"/>
  <c r="I23" i="27"/>
  <c r="L22" i="27"/>
  <c r="J22" i="27"/>
  <c r="N22" i="27" s="1"/>
  <c r="O22" i="27" s="1"/>
  <c r="I22" i="27"/>
  <c r="L21" i="27"/>
  <c r="J21" i="27"/>
  <c r="I21" i="27"/>
  <c r="L20" i="27"/>
  <c r="J20" i="27"/>
  <c r="N20" i="27" s="1"/>
  <c r="O20" i="27" s="1"/>
  <c r="I20" i="27"/>
  <c r="L19" i="27"/>
  <c r="J19" i="27"/>
  <c r="I19" i="27"/>
  <c r="L18" i="27"/>
  <c r="J18" i="27"/>
  <c r="N18" i="27" s="1"/>
  <c r="O18" i="27" s="1"/>
  <c r="I18" i="27"/>
  <c r="M16" i="27"/>
  <c r="H16" i="27"/>
  <c r="G16" i="27"/>
  <c r="L15" i="27"/>
  <c r="J15" i="27"/>
  <c r="N15" i="27" s="1"/>
  <c r="O15" i="27" s="1"/>
  <c r="I15" i="27"/>
  <c r="L14" i="27"/>
  <c r="J14" i="27"/>
  <c r="N14" i="27" s="1"/>
  <c r="O14" i="27" s="1"/>
  <c r="I14" i="27"/>
  <c r="L13" i="27"/>
  <c r="J13" i="27"/>
  <c r="I13" i="27"/>
  <c r="M11" i="27"/>
  <c r="K11" i="27"/>
  <c r="H11" i="27"/>
  <c r="G11" i="27"/>
  <c r="L10" i="27"/>
  <c r="L11" i="27" s="1"/>
  <c r="J10" i="27"/>
  <c r="I10" i="27"/>
  <c r="I11" i="27" s="1"/>
  <c r="L404" i="17"/>
  <c r="J404" i="17"/>
  <c r="I404" i="17"/>
  <c r="L437" i="17"/>
  <c r="J437" i="17"/>
  <c r="I437" i="17"/>
  <c r="H576" i="17"/>
  <c r="M576" i="17"/>
  <c r="G576" i="17"/>
  <c r="L575" i="17"/>
  <c r="J575" i="17"/>
  <c r="I575" i="17"/>
  <c r="H454" i="17"/>
  <c r="M454" i="17"/>
  <c r="G454" i="17"/>
  <c r="L453" i="17"/>
  <c r="J453" i="17"/>
  <c r="I453" i="17"/>
  <c r="L403" i="17"/>
  <c r="J403" i="17"/>
  <c r="I403" i="17"/>
  <c r="L235" i="17"/>
  <c r="J235" i="17"/>
  <c r="I235" i="17"/>
  <c r="L234" i="17"/>
  <c r="J234" i="17"/>
  <c r="I234" i="17"/>
  <c r="L233" i="17"/>
  <c r="J233" i="17"/>
  <c r="I233" i="17"/>
  <c r="K232" i="17"/>
  <c r="N232" i="17" s="1"/>
  <c r="O232" i="17" s="1"/>
  <c r="I232" i="17"/>
  <c r="L231" i="17"/>
  <c r="J231" i="17"/>
  <c r="I231" i="17"/>
  <c r="L230" i="17"/>
  <c r="J230" i="17"/>
  <c r="I230" i="17"/>
  <c r="L229" i="17"/>
  <c r="J229" i="17"/>
  <c r="I229" i="17"/>
  <c r="L228" i="17"/>
  <c r="J228" i="17"/>
  <c r="I228" i="17"/>
  <c r="L227" i="17"/>
  <c r="J227" i="17"/>
  <c r="I227" i="17"/>
  <c r="L259" i="17"/>
  <c r="J259" i="17"/>
  <c r="I259" i="17"/>
  <c r="L258" i="17"/>
  <c r="J258" i="17"/>
  <c r="I258" i="17"/>
  <c r="L257" i="17"/>
  <c r="J257" i="17"/>
  <c r="I257" i="17"/>
  <c r="L256" i="17"/>
  <c r="J256" i="17"/>
  <c r="I256" i="17"/>
  <c r="N51" i="27" l="1"/>
  <c r="O51" i="27" s="1"/>
  <c r="N56" i="27"/>
  <c r="N57" i="27" s="1"/>
  <c r="N53" i="27"/>
  <c r="O53" i="27" s="1"/>
  <c r="N10" i="27"/>
  <c r="N11" i="27" s="1"/>
  <c r="N50" i="27"/>
  <c r="N54" i="27" s="1"/>
  <c r="K227" i="17"/>
  <c r="N227" i="17" s="1"/>
  <c r="O227" i="17" s="1"/>
  <c r="K231" i="17"/>
  <c r="N231" i="17" s="1"/>
  <c r="O231" i="17" s="1"/>
  <c r="G64" i="27"/>
  <c r="L54" i="27"/>
  <c r="I54" i="27"/>
  <c r="N35" i="27"/>
  <c r="O35" i="27" s="1"/>
  <c r="O36" i="27" s="1"/>
  <c r="N21" i="27"/>
  <c r="O21" i="27" s="1"/>
  <c r="N38" i="27"/>
  <c r="L57" i="27"/>
  <c r="I16" i="27"/>
  <c r="J42" i="27"/>
  <c r="J24" i="27"/>
  <c r="J36" i="27"/>
  <c r="H64" i="27"/>
  <c r="M64" i="27"/>
  <c r="I24" i="27"/>
  <c r="L24" i="27"/>
  <c r="L16" i="27"/>
  <c r="J11" i="27"/>
  <c r="N52" i="27"/>
  <c r="O52" i="27" s="1"/>
  <c r="O62" i="27"/>
  <c r="O63" i="27" s="1"/>
  <c r="N63" i="27"/>
  <c r="O56" i="27"/>
  <c r="O57" i="27" s="1"/>
  <c r="N19" i="27"/>
  <c r="O19" i="27" s="1"/>
  <c r="N29" i="27"/>
  <c r="J16" i="27"/>
  <c r="N26" i="27"/>
  <c r="K47" i="27"/>
  <c r="K48" i="27" s="1"/>
  <c r="K13" i="27"/>
  <c r="K16" i="27" s="1"/>
  <c r="N42" i="27"/>
  <c r="J63" i="27"/>
  <c r="J54" i="27"/>
  <c r="N32" i="27"/>
  <c r="J48" i="27"/>
  <c r="N44" i="27"/>
  <c r="N59" i="27"/>
  <c r="K437" i="17"/>
  <c r="N437" i="17" s="1"/>
  <c r="O437" i="17" s="1"/>
  <c r="K404" i="17"/>
  <c r="N404" i="17" s="1"/>
  <c r="O404" i="17" s="1"/>
  <c r="K229" i="17"/>
  <c r="N229" i="17" s="1"/>
  <c r="O229" i="17" s="1"/>
  <c r="N403" i="17"/>
  <c r="O403" i="17" s="1"/>
  <c r="K230" i="17"/>
  <c r="N230" i="17" s="1"/>
  <c r="O230" i="17" s="1"/>
  <c r="K575" i="17"/>
  <c r="K453" i="17"/>
  <c r="K228" i="17"/>
  <c r="N228" i="17" s="1"/>
  <c r="O228" i="17" s="1"/>
  <c r="K234" i="17"/>
  <c r="N234" i="17" s="1"/>
  <c r="O234" i="17" s="1"/>
  <c r="K235" i="17"/>
  <c r="N235" i="17" s="1"/>
  <c r="O235" i="17" s="1"/>
  <c r="K233" i="17"/>
  <c r="N233" i="17" s="1"/>
  <c r="O233" i="17" s="1"/>
  <c r="K257" i="17"/>
  <c r="N257" i="17" s="1"/>
  <c r="O257" i="17" s="1"/>
  <c r="K259" i="17"/>
  <c r="N259" i="17" s="1"/>
  <c r="O259" i="17" s="1"/>
  <c r="K258" i="17"/>
  <c r="N258" i="17" s="1"/>
  <c r="O258" i="17" s="1"/>
  <c r="K256" i="17"/>
  <c r="N256" i="17" s="1"/>
  <c r="O256" i="17" s="1"/>
  <c r="O24" i="27" l="1"/>
  <c r="O50" i="27"/>
  <c r="O54" i="27" s="1"/>
  <c r="N36" i="27"/>
  <c r="O10" i="27"/>
  <c r="O11" i="27" s="1"/>
  <c r="I64" i="27"/>
  <c r="K64" i="27"/>
  <c r="L64" i="27"/>
  <c r="N24" i="27"/>
  <c r="J64" i="27"/>
  <c r="O38" i="27"/>
  <c r="O39" i="27" s="1"/>
  <c r="N39" i="27"/>
  <c r="N60" i="27"/>
  <c r="O59" i="27"/>
  <c r="O60" i="27" s="1"/>
  <c r="N27" i="27"/>
  <c r="O26" i="27"/>
  <c r="O27" i="27" s="1"/>
  <c r="N30" i="27"/>
  <c r="O29" i="27"/>
  <c r="O30" i="27" s="1"/>
  <c r="N45" i="27"/>
  <c r="O44" i="27"/>
  <c r="O45" i="27" s="1"/>
  <c r="N13" i="27"/>
  <c r="O32" i="27"/>
  <c r="O33" i="27" s="1"/>
  <c r="N33" i="27"/>
  <c r="N47" i="27"/>
  <c r="N575" i="17"/>
  <c r="O575" i="17" s="1"/>
  <c r="K576" i="17"/>
  <c r="N453" i="17"/>
  <c r="O453" i="17" s="1"/>
  <c r="K454" i="17"/>
  <c r="O47" i="27" l="1"/>
  <c r="O48" i="27" s="1"/>
  <c r="N48" i="27"/>
  <c r="O13" i="27"/>
  <c r="O16" i="27" s="1"/>
  <c r="O64" i="27" s="1"/>
  <c r="N16" i="27"/>
  <c r="N64" i="27" s="1"/>
  <c r="L45" i="17"/>
  <c r="J45" i="17"/>
  <c r="I45" i="17"/>
  <c r="L44" i="17"/>
  <c r="J44" i="17"/>
  <c r="I44" i="17"/>
  <c r="L37" i="17"/>
  <c r="L38" i="17" s="1"/>
  <c r="J37" i="17"/>
  <c r="I37" i="17"/>
  <c r="I38" i="17" s="1"/>
  <c r="M38" i="17"/>
  <c r="H38" i="17"/>
  <c r="G38" i="17"/>
  <c r="J117" i="12"/>
  <c r="O117" i="12"/>
  <c r="I117" i="12"/>
  <c r="N70" i="12"/>
  <c r="L70" i="12"/>
  <c r="K70" i="12"/>
  <c r="I578" i="17"/>
  <c r="I579" i="17"/>
  <c r="I580" i="17"/>
  <c r="I581" i="17"/>
  <c r="I582" i="17"/>
  <c r="I583" i="17"/>
  <c r="I584" i="17"/>
  <c r="I585" i="17"/>
  <c r="I586" i="17"/>
  <c r="I587" i="17"/>
  <c r="I588" i="17"/>
  <c r="I589" i="17"/>
  <c r="I590" i="17"/>
  <c r="I591" i="17"/>
  <c r="I592" i="17"/>
  <c r="I593" i="17"/>
  <c r="I594" i="17"/>
  <c r="I595" i="17"/>
  <c r="I596" i="17"/>
  <c r="I599" i="17"/>
  <c r="I600" i="17"/>
  <c r="I601" i="17"/>
  <c r="I602" i="17"/>
  <c r="I603" i="17"/>
  <c r="I604" i="17"/>
  <c r="I605" i="17"/>
  <c r="I606" i="17"/>
  <c r="I607" i="17"/>
  <c r="I608" i="17"/>
  <c r="I609" i="17"/>
  <c r="I610" i="17"/>
  <c r="I611" i="17"/>
  <c r="I612" i="17"/>
  <c r="I613" i="17"/>
  <c r="I614" i="17"/>
  <c r="I615" i="17"/>
  <c r="I616" i="17"/>
  <c r="I617" i="17"/>
  <c r="I618" i="17"/>
  <c r="I619" i="17"/>
  <c r="I620" i="17"/>
  <c r="I621" i="17"/>
  <c r="I622" i="17"/>
  <c r="I623" i="17"/>
  <c r="I624" i="17"/>
  <c r="I625" i="17"/>
  <c r="I626" i="17"/>
  <c r="I627" i="17"/>
  <c r="I628" i="17"/>
  <c r="I629" i="17"/>
  <c r="I630" i="17"/>
  <c r="I631" i="17"/>
  <c r="I632" i="17"/>
  <c r="I633" i="17"/>
  <c r="I634" i="17"/>
  <c r="I635" i="17"/>
  <c r="I636" i="17"/>
  <c r="I637" i="17"/>
  <c r="I638" i="17"/>
  <c r="I639" i="17"/>
  <c r="I640" i="17"/>
  <c r="I641" i="17"/>
  <c r="I642" i="17"/>
  <c r="I643" i="17"/>
  <c r="I644" i="17"/>
  <c r="H294" i="17"/>
  <c r="M294" i="17"/>
  <c r="G294" i="17"/>
  <c r="I169" i="17"/>
  <c r="J169" i="17"/>
  <c r="L169" i="17"/>
  <c r="I162" i="17"/>
  <c r="J162" i="17"/>
  <c r="L162" i="17"/>
  <c r="I163" i="17"/>
  <c r="I164" i="17"/>
  <c r="I165" i="17"/>
  <c r="I166" i="17"/>
  <c r="I167" i="17"/>
  <c r="I168" i="17"/>
  <c r="I15" i="17"/>
  <c r="L293" i="17"/>
  <c r="L294" i="17" s="1"/>
  <c r="L209" i="17"/>
  <c r="J209" i="17"/>
  <c r="I209" i="17"/>
  <c r="I211" i="17"/>
  <c r="J211" i="17"/>
  <c r="L211" i="17"/>
  <c r="L217" i="17"/>
  <c r="J217" i="17"/>
  <c r="I217" i="17"/>
  <c r="L214" i="17"/>
  <c r="J214" i="17"/>
  <c r="I214" i="17"/>
  <c r="L219" i="17"/>
  <c r="J219" i="17"/>
  <c r="I219" i="17"/>
  <c r="L204" i="17"/>
  <c r="J204" i="17"/>
  <c r="I204" i="17"/>
  <c r="L203" i="17"/>
  <c r="J203" i="17"/>
  <c r="I203" i="17"/>
  <c r="L202" i="17"/>
  <c r="J202" i="17"/>
  <c r="I202" i="17"/>
  <c r="L201" i="17"/>
  <c r="J201" i="17"/>
  <c r="I201" i="17"/>
  <c r="L200" i="17"/>
  <c r="J200" i="17"/>
  <c r="I200" i="17"/>
  <c r="L199" i="17"/>
  <c r="J199" i="17"/>
  <c r="I199" i="17"/>
  <c r="L198" i="17"/>
  <c r="J198" i="17"/>
  <c r="I198" i="17"/>
  <c r="L197" i="17"/>
  <c r="J197" i="17"/>
  <c r="I197" i="17"/>
  <c r="L196" i="17"/>
  <c r="J196" i="17"/>
  <c r="I196" i="17"/>
  <c r="L195" i="17"/>
  <c r="J195" i="17"/>
  <c r="I195" i="17"/>
  <c r="H645" i="17"/>
  <c r="M645" i="17"/>
  <c r="G645" i="17"/>
  <c r="J643" i="17"/>
  <c r="L643" i="17"/>
  <c r="J644" i="17"/>
  <c r="L644" i="17"/>
  <c r="I550" i="17"/>
  <c r="J550" i="17"/>
  <c r="L550" i="17"/>
  <c r="I551" i="17"/>
  <c r="J551" i="17"/>
  <c r="L551" i="17"/>
  <c r="M536" i="17"/>
  <c r="H536" i="17"/>
  <c r="G536" i="17"/>
  <c r="L535" i="17"/>
  <c r="L536" i="17" s="1"/>
  <c r="J535" i="17"/>
  <c r="J536" i="17" s="1"/>
  <c r="I535" i="17"/>
  <c r="I536" i="17" s="1"/>
  <c r="I415" i="17"/>
  <c r="J415" i="17"/>
  <c r="L415" i="17"/>
  <c r="K644" i="17" l="1"/>
  <c r="K643" i="17"/>
  <c r="K37" i="17"/>
  <c r="K44" i="17"/>
  <c r="N44" i="17" s="1"/>
  <c r="O44" i="17" s="1"/>
  <c r="N37" i="17"/>
  <c r="O37" i="17" s="1"/>
  <c r="J38" i="17"/>
  <c r="K162" i="17"/>
  <c r="N162" i="17" s="1"/>
  <c r="O162" i="17" s="1"/>
  <c r="K45" i="17"/>
  <c r="N45" i="17" s="1"/>
  <c r="O45" i="17" s="1"/>
  <c r="K38" i="17"/>
  <c r="K169" i="17"/>
  <c r="N169" i="17" s="1"/>
  <c r="O169" i="17" s="1"/>
  <c r="M70" i="12"/>
  <c r="P70" i="12" s="1"/>
  <c r="Q70" i="12" s="1"/>
  <c r="K209" i="17"/>
  <c r="N209" i="17" s="1"/>
  <c r="O209" i="17" s="1"/>
  <c r="K211" i="17"/>
  <c r="N211" i="17" s="1"/>
  <c r="O211" i="17" s="1"/>
  <c r="K217" i="17"/>
  <c r="N217" i="17" s="1"/>
  <c r="O217" i="17" s="1"/>
  <c r="K214" i="17"/>
  <c r="N214" i="17" s="1"/>
  <c r="O214" i="17" s="1"/>
  <c r="K219" i="17"/>
  <c r="N219" i="17" s="1"/>
  <c r="O219" i="17" s="1"/>
  <c r="K204" i="17"/>
  <c r="N204" i="17" s="1"/>
  <c r="O204" i="17" s="1"/>
  <c r="K201" i="17"/>
  <c r="N201" i="17" s="1"/>
  <c r="O201" i="17" s="1"/>
  <c r="K199" i="17"/>
  <c r="N199" i="17" s="1"/>
  <c r="O199" i="17" s="1"/>
  <c r="K198" i="17"/>
  <c r="N198" i="17" s="1"/>
  <c r="O198" i="17" s="1"/>
  <c r="K200" i="17"/>
  <c r="N200" i="17" s="1"/>
  <c r="O200" i="17" s="1"/>
  <c r="K202" i="17"/>
  <c r="N202" i="17" s="1"/>
  <c r="O202" i="17" s="1"/>
  <c r="K203" i="17"/>
  <c r="N203" i="17" s="1"/>
  <c r="O203" i="17" s="1"/>
  <c r="K197" i="17"/>
  <c r="N197" i="17" s="1"/>
  <c r="O197" i="17" s="1"/>
  <c r="K196" i="17"/>
  <c r="N196" i="17" s="1"/>
  <c r="O196" i="17" s="1"/>
  <c r="K195" i="17"/>
  <c r="N195" i="17" s="1"/>
  <c r="O195" i="17" s="1"/>
  <c r="N644" i="17"/>
  <c r="O644" i="17" s="1"/>
  <c r="N643" i="17"/>
  <c r="O643" i="17" s="1"/>
  <c r="K550" i="17"/>
  <c r="N550" i="17" s="1"/>
  <c r="O550" i="17" s="1"/>
  <c r="K551" i="17"/>
  <c r="N551" i="17" s="1"/>
  <c r="O551" i="17" s="1"/>
  <c r="K535" i="17"/>
  <c r="K536" i="17" s="1"/>
  <c r="K415" i="17"/>
  <c r="N415" i="17" s="1"/>
  <c r="O415" i="17" s="1"/>
  <c r="N38" i="17" l="1"/>
  <c r="O38" i="17"/>
  <c r="N535" i="17"/>
  <c r="N536" i="17" s="1"/>
  <c r="O535" i="17" l="1"/>
  <c r="O536" i="17" s="1"/>
  <c r="I384" i="17" l="1"/>
  <c r="J384" i="17"/>
  <c r="L384" i="17"/>
  <c r="I385" i="17"/>
  <c r="J385" i="17"/>
  <c r="L385" i="17"/>
  <c r="M353" i="17"/>
  <c r="H353" i="17"/>
  <c r="G353" i="17"/>
  <c r="L352" i="17"/>
  <c r="L353" i="17" s="1"/>
  <c r="J352" i="17"/>
  <c r="I352" i="17"/>
  <c r="I353" i="17" s="1"/>
  <c r="I355" i="17"/>
  <c r="J355" i="17"/>
  <c r="L355" i="17"/>
  <c r="I356" i="17"/>
  <c r="J356" i="17"/>
  <c r="L356" i="17"/>
  <c r="I357" i="17"/>
  <c r="J357" i="17"/>
  <c r="L357" i="17"/>
  <c r="I358" i="17"/>
  <c r="J358" i="17"/>
  <c r="L358" i="17"/>
  <c r="I359" i="17"/>
  <c r="J359" i="17"/>
  <c r="L359" i="17"/>
  <c r="L323" i="17"/>
  <c r="J323" i="17"/>
  <c r="L317" i="17"/>
  <c r="J317" i="17"/>
  <c r="I317" i="17"/>
  <c r="H237" i="17"/>
  <c r="M237" i="17"/>
  <c r="G237" i="17"/>
  <c r="I236" i="17"/>
  <c r="J236" i="17"/>
  <c r="L236" i="17"/>
  <c r="L76" i="17"/>
  <c r="L159" i="17" s="1"/>
  <c r="J76" i="17"/>
  <c r="J159" i="17" s="1"/>
  <c r="I76" i="17"/>
  <c r="I159" i="17" s="1"/>
  <c r="K385" i="17" l="1"/>
  <c r="N385" i="17" s="1"/>
  <c r="O385" i="17" s="1"/>
  <c r="K384" i="17"/>
  <c r="N384" i="17" s="1"/>
  <c r="O384" i="17" s="1"/>
  <c r="K352" i="17"/>
  <c r="N352" i="17" s="1"/>
  <c r="O352" i="17" s="1"/>
  <c r="K355" i="17"/>
  <c r="N355" i="17" s="1"/>
  <c r="O355" i="17" s="1"/>
  <c r="J353" i="17"/>
  <c r="K357" i="17"/>
  <c r="N357" i="17" s="1"/>
  <c r="O357" i="17" s="1"/>
  <c r="K358" i="17"/>
  <c r="N358" i="17" s="1"/>
  <c r="O358" i="17" s="1"/>
  <c r="K359" i="17"/>
  <c r="N359" i="17" s="1"/>
  <c r="O359" i="17" s="1"/>
  <c r="K356" i="17"/>
  <c r="N356" i="17" s="1"/>
  <c r="O356" i="17" s="1"/>
  <c r="K323" i="17"/>
  <c r="N323" i="17" s="1"/>
  <c r="O323" i="17" s="1"/>
  <c r="K317" i="17"/>
  <c r="N317" i="17" s="1"/>
  <c r="O317" i="17" s="1"/>
  <c r="K236" i="17"/>
  <c r="N236" i="17" s="1"/>
  <c r="O236" i="17" s="1"/>
  <c r="K76" i="17"/>
  <c r="I293" i="17"/>
  <c r="J293" i="17"/>
  <c r="L10" i="17"/>
  <c r="J10" i="17"/>
  <c r="I10" i="17"/>
  <c r="O99" i="12"/>
  <c r="J99" i="12"/>
  <c r="I99" i="12"/>
  <c r="N98" i="12"/>
  <c r="N99" i="12" s="1"/>
  <c r="L98" i="12"/>
  <c r="K98" i="12"/>
  <c r="K99" i="12" s="1"/>
  <c r="K101" i="12"/>
  <c r="L101" i="12"/>
  <c r="N101" i="12"/>
  <c r="K103" i="12"/>
  <c r="L103" i="12"/>
  <c r="N103" i="12"/>
  <c r="J263" i="12"/>
  <c r="O263" i="12"/>
  <c r="I263" i="12"/>
  <c r="J168" i="12"/>
  <c r="O168" i="12"/>
  <c r="I168" i="12"/>
  <c r="N165" i="12"/>
  <c r="L165" i="12"/>
  <c r="K165" i="12"/>
  <c r="N164" i="12"/>
  <c r="L164" i="12"/>
  <c r="K164" i="12"/>
  <c r="N167" i="12"/>
  <c r="L167" i="12"/>
  <c r="K167" i="12"/>
  <c r="N166" i="12"/>
  <c r="L166" i="12"/>
  <c r="K166" i="12"/>
  <c r="K108" i="12"/>
  <c r="L108" i="12"/>
  <c r="N108" i="12"/>
  <c r="N56" i="12"/>
  <c r="L56" i="12"/>
  <c r="K56" i="12"/>
  <c r="F148" i="11"/>
  <c r="H144" i="11"/>
  <c r="N144" i="11" s="1"/>
  <c r="J144" i="11"/>
  <c r="H145" i="11"/>
  <c r="N145" i="11" s="1"/>
  <c r="J145" i="11"/>
  <c r="H146" i="11"/>
  <c r="N146" i="11" s="1"/>
  <c r="J146" i="11"/>
  <c r="H147" i="11"/>
  <c r="N147" i="11" s="1"/>
  <c r="J147" i="11"/>
  <c r="J143" i="11"/>
  <c r="H143" i="11"/>
  <c r="N143" i="11" s="1"/>
  <c r="N76" i="17" l="1"/>
  <c r="K159" i="17"/>
  <c r="M103" i="12"/>
  <c r="P101" i="12"/>
  <c r="Q101" i="12" s="1"/>
  <c r="M98" i="12"/>
  <c r="P98" i="12" s="1"/>
  <c r="L99" i="12"/>
  <c r="K293" i="17"/>
  <c r="N293" i="17" s="1"/>
  <c r="O293" i="17" s="1"/>
  <c r="K353" i="17"/>
  <c r="K10" i="17"/>
  <c r="N10" i="17" s="1"/>
  <c r="O10" i="17" s="1"/>
  <c r="P103" i="12"/>
  <c r="Q103" i="12" s="1"/>
  <c r="P56" i="12"/>
  <c r="Q56" i="12" s="1"/>
  <c r="P165" i="12"/>
  <c r="Q165" i="12" s="1"/>
  <c r="M164" i="12"/>
  <c r="P164" i="12" s="1"/>
  <c r="Q164" i="12" s="1"/>
  <c r="M108" i="12"/>
  <c r="P108" i="12" s="1"/>
  <c r="Q108" i="12" s="1"/>
  <c r="M166" i="12"/>
  <c r="P166" i="12" s="1"/>
  <c r="Q166" i="12" s="1"/>
  <c r="M167" i="12"/>
  <c r="P167" i="12" s="1"/>
  <c r="Q167" i="12" s="1"/>
  <c r="H111" i="11"/>
  <c r="J111" i="11"/>
  <c r="M111" i="11" s="1"/>
  <c r="K36" i="14"/>
  <c r="L36" i="14" s="1"/>
  <c r="N36" i="14"/>
  <c r="N111" i="11" l="1"/>
  <c r="O76" i="17"/>
  <c r="O159" i="17" s="1"/>
  <c r="N159" i="17"/>
  <c r="M99" i="12"/>
  <c r="O353" i="17"/>
  <c r="N353" i="17"/>
  <c r="P99" i="12"/>
  <c r="Q98" i="12"/>
  <c r="Q99" i="12" s="1"/>
  <c r="M36" i="14"/>
  <c r="P36" i="14" s="1"/>
  <c r="Q36" i="14" s="1"/>
  <c r="I178" i="17" l="1"/>
  <c r="J178" i="17"/>
  <c r="L178" i="17"/>
  <c r="H170" i="17"/>
  <c r="M170" i="17"/>
  <c r="G170" i="17"/>
  <c r="J89" i="12"/>
  <c r="O89" i="12"/>
  <c r="I89" i="12"/>
  <c r="K87" i="12"/>
  <c r="L87" i="12"/>
  <c r="N87" i="12"/>
  <c r="O24" i="12"/>
  <c r="J24" i="12"/>
  <c r="I24" i="12"/>
  <c r="N23" i="12"/>
  <c r="N24" i="12" s="1"/>
  <c r="L23" i="12"/>
  <c r="K23" i="12"/>
  <c r="K24" i="12" s="1"/>
  <c r="J32" i="11"/>
  <c r="M32" i="11" s="1"/>
  <c r="H130" i="11"/>
  <c r="J130" i="11"/>
  <c r="M130" i="11" s="1"/>
  <c r="N130" i="11" s="1"/>
  <c r="F73" i="11"/>
  <c r="H63" i="11"/>
  <c r="J63" i="11"/>
  <c r="M63" i="11" s="1"/>
  <c r="H64" i="11"/>
  <c r="J64" i="11"/>
  <c r="M64" i="11" s="1"/>
  <c r="H65" i="11"/>
  <c r="J65" i="11"/>
  <c r="M65" i="11" s="1"/>
  <c r="H66" i="11"/>
  <c r="J66" i="11"/>
  <c r="M66" i="11" s="1"/>
  <c r="H67" i="11"/>
  <c r="J67" i="11"/>
  <c r="M67" i="11" s="1"/>
  <c r="H68" i="11"/>
  <c r="J68" i="11"/>
  <c r="M68" i="11" s="1"/>
  <c r="H69" i="11"/>
  <c r="J69" i="11"/>
  <c r="M69" i="11" s="1"/>
  <c r="H70" i="11"/>
  <c r="J70" i="11"/>
  <c r="M70" i="11" s="1"/>
  <c r="H71" i="11"/>
  <c r="J71" i="11"/>
  <c r="M71" i="11" s="1"/>
  <c r="H72" i="11"/>
  <c r="J72" i="11"/>
  <c r="M72" i="11" s="1"/>
  <c r="N66" i="11" l="1"/>
  <c r="N71" i="11"/>
  <c r="M87" i="12"/>
  <c r="P87" i="12" s="1"/>
  <c r="Q87" i="12" s="1"/>
  <c r="M24" i="12"/>
  <c r="N67" i="11"/>
  <c r="N69" i="11"/>
  <c r="N65" i="11"/>
  <c r="N63" i="11"/>
  <c r="K178" i="17"/>
  <c r="N178" i="17" s="1"/>
  <c r="O178" i="17" s="1"/>
  <c r="L24" i="12"/>
  <c r="N32" i="11"/>
  <c r="N70" i="11"/>
  <c r="N68" i="11"/>
  <c r="N72" i="11"/>
  <c r="N64" i="11"/>
  <c r="M89" i="12" l="1"/>
  <c r="P23" i="12"/>
  <c r="Q23" i="12" s="1"/>
  <c r="Q24" i="12" s="1"/>
  <c r="P24" i="12" l="1"/>
  <c r="I383" i="17"/>
  <c r="I386" i="17"/>
  <c r="I387" i="17"/>
  <c r="I388" i="17"/>
  <c r="L286" i="17" l="1"/>
  <c r="L287" i="17"/>
  <c r="J286" i="17"/>
  <c r="J287" i="17"/>
  <c r="K289" i="17"/>
  <c r="I367" i="17"/>
  <c r="I368" i="17"/>
  <c r="I369" i="17"/>
  <c r="I370" i="17"/>
  <c r="I366" i="17"/>
  <c r="L374" i="17"/>
  <c r="L375" i="17"/>
  <c r="L376" i="17"/>
  <c r="L377" i="17"/>
  <c r="L378" i="17"/>
  <c r="L379" i="17"/>
  <c r="L405" i="17"/>
  <c r="L406" i="17"/>
  <c r="L407" i="17"/>
  <c r="L408" i="17"/>
  <c r="L409" i="17"/>
  <c r="L410" i="17"/>
  <c r="L411" i="17"/>
  <c r="L412" i="17"/>
  <c r="L413" i="17"/>
  <c r="L414" i="17"/>
  <c r="L416" i="17"/>
  <c r="L417" i="17"/>
  <c r="L418" i="17"/>
  <c r="L419" i="17"/>
  <c r="L420" i="17"/>
  <c r="L421" i="17"/>
  <c r="L422" i="17"/>
  <c r="L423" i="17"/>
  <c r="L424" i="17"/>
  <c r="L425" i="17"/>
  <c r="L426" i="17"/>
  <c r="K287" i="17" l="1"/>
  <c r="J21" i="14"/>
  <c r="O21" i="14"/>
  <c r="I21" i="14"/>
  <c r="K37" i="14"/>
  <c r="L37" i="14" s="1"/>
  <c r="N37" i="14"/>
  <c r="M37" i="14" l="1"/>
  <c r="P37" i="14" s="1"/>
  <c r="Q37" i="14" s="1"/>
  <c r="L346" i="17" l="1"/>
  <c r="H50" i="17"/>
  <c r="M50" i="17"/>
  <c r="G50" i="17"/>
  <c r="L49" i="17"/>
  <c r="L50" i="17" s="1"/>
  <c r="J49" i="17"/>
  <c r="J50" i="17" s="1"/>
  <c r="I49" i="17"/>
  <c r="I50" i="17" s="1"/>
  <c r="K49" i="17" l="1"/>
  <c r="K50" i="17" s="1"/>
  <c r="O24" i="14"/>
  <c r="J24" i="14"/>
  <c r="I24" i="14"/>
  <c r="N23" i="14"/>
  <c r="N24" i="14" s="1"/>
  <c r="K23" i="14"/>
  <c r="L23" i="14" s="1"/>
  <c r="N49" i="17" l="1"/>
  <c r="K24" i="14"/>
  <c r="M23" i="14"/>
  <c r="M24" i="14" s="1"/>
  <c r="L24" i="14"/>
  <c r="L91" i="12"/>
  <c r="L93" i="12" s="1"/>
  <c r="O49" i="17" l="1"/>
  <c r="O50" i="17" s="1"/>
  <c r="N50" i="17"/>
  <c r="P23" i="14"/>
  <c r="Q23" i="14" s="1"/>
  <c r="Q24" i="14" s="1"/>
  <c r="P24" i="14" l="1"/>
  <c r="J578" i="17"/>
  <c r="L578" i="17"/>
  <c r="J579" i="17"/>
  <c r="L579" i="17"/>
  <c r="J580" i="17"/>
  <c r="L580" i="17"/>
  <c r="J581" i="17"/>
  <c r="L581" i="17"/>
  <c r="J582" i="17"/>
  <c r="L582" i="17"/>
  <c r="J583" i="17"/>
  <c r="L583" i="17"/>
  <c r="J584" i="17"/>
  <c r="L584" i="17"/>
  <c r="J585" i="17"/>
  <c r="L585" i="17"/>
  <c r="J586" i="17"/>
  <c r="L586" i="17"/>
  <c r="J587" i="17"/>
  <c r="L587" i="17"/>
  <c r="J588" i="17"/>
  <c r="L588" i="17"/>
  <c r="J589" i="17"/>
  <c r="K589" i="17" s="1"/>
  <c r="L589" i="17"/>
  <c r="J590" i="17"/>
  <c r="L590" i="17"/>
  <c r="J591" i="17"/>
  <c r="L591" i="17"/>
  <c r="J592" i="17"/>
  <c r="L592" i="17"/>
  <c r="J593" i="17"/>
  <c r="L593" i="17"/>
  <c r="J594" i="17"/>
  <c r="L594" i="17"/>
  <c r="J595" i="17"/>
  <c r="K595" i="17" s="1"/>
  <c r="L595" i="17"/>
  <c r="J596" i="17"/>
  <c r="L596" i="17"/>
  <c r="J599" i="17"/>
  <c r="L599" i="17"/>
  <c r="J600" i="17"/>
  <c r="L600" i="17"/>
  <c r="J601" i="17"/>
  <c r="L601" i="17"/>
  <c r="J602" i="17"/>
  <c r="L602" i="17"/>
  <c r="J603" i="17"/>
  <c r="K603" i="17" s="1"/>
  <c r="L603" i="17"/>
  <c r="J604" i="17"/>
  <c r="L604" i="17"/>
  <c r="J605" i="17"/>
  <c r="L605" i="17"/>
  <c r="J606" i="17"/>
  <c r="L606" i="17"/>
  <c r="J607" i="17"/>
  <c r="L607" i="17"/>
  <c r="J608" i="17"/>
  <c r="L608" i="17"/>
  <c r="J609" i="17"/>
  <c r="K609" i="17" s="1"/>
  <c r="L609" i="17"/>
  <c r="J610" i="17"/>
  <c r="L610" i="17"/>
  <c r="J611" i="17"/>
  <c r="L611" i="17"/>
  <c r="J612" i="17"/>
  <c r="L612" i="17"/>
  <c r="J613" i="17"/>
  <c r="L613" i="17"/>
  <c r="J614" i="17"/>
  <c r="L614" i="17"/>
  <c r="J615" i="17"/>
  <c r="K615" i="17" s="1"/>
  <c r="L615" i="17"/>
  <c r="J616" i="17"/>
  <c r="L616" i="17"/>
  <c r="J617" i="17"/>
  <c r="L617" i="17"/>
  <c r="J618" i="17"/>
  <c r="L618" i="17"/>
  <c r="J619" i="17"/>
  <c r="L619" i="17"/>
  <c r="J620" i="17"/>
  <c r="L620" i="17"/>
  <c r="J621" i="17"/>
  <c r="K621" i="17" s="1"/>
  <c r="L621" i="17"/>
  <c r="J622" i="17"/>
  <c r="L622" i="17"/>
  <c r="J623" i="17"/>
  <c r="L623" i="17"/>
  <c r="J624" i="17"/>
  <c r="K624" i="17" s="1"/>
  <c r="J625" i="17"/>
  <c r="L625" i="17"/>
  <c r="J626" i="17"/>
  <c r="L626" i="17"/>
  <c r="J627" i="17"/>
  <c r="L627" i="17"/>
  <c r="J628" i="17"/>
  <c r="L628" i="17"/>
  <c r="J629" i="17"/>
  <c r="L629" i="17"/>
  <c r="J630" i="17"/>
  <c r="L630" i="17"/>
  <c r="J631" i="17"/>
  <c r="L631" i="17"/>
  <c r="J632" i="17"/>
  <c r="L632" i="17"/>
  <c r="J633" i="17"/>
  <c r="L633" i="17"/>
  <c r="J634" i="17"/>
  <c r="L634" i="17"/>
  <c r="J635" i="17"/>
  <c r="L635" i="17"/>
  <c r="J636" i="17"/>
  <c r="L636" i="17"/>
  <c r="J637" i="17"/>
  <c r="L637" i="17"/>
  <c r="J638" i="17"/>
  <c r="L638" i="17"/>
  <c r="J639" i="17"/>
  <c r="L639" i="17"/>
  <c r="J640" i="17"/>
  <c r="L640" i="17"/>
  <c r="J641" i="17"/>
  <c r="L641" i="17"/>
  <c r="J642" i="17"/>
  <c r="L642" i="17"/>
  <c r="I564" i="17"/>
  <c r="J564" i="17"/>
  <c r="L564" i="17"/>
  <c r="I565" i="17"/>
  <c r="J565" i="17"/>
  <c r="L565" i="17"/>
  <c r="K627" i="17" l="1"/>
  <c r="K594" i="17"/>
  <c r="K601" i="17"/>
  <c r="K593" i="17"/>
  <c r="K587" i="17"/>
  <c r="K581" i="17"/>
  <c r="K638" i="17"/>
  <c r="K637" i="17"/>
  <c r="K618" i="17"/>
  <c r="K586" i="17"/>
  <c r="K580" i="17"/>
  <c r="K582" i="17"/>
  <c r="K631" i="17"/>
  <c r="K606" i="17"/>
  <c r="K614" i="17"/>
  <c r="K626" i="17"/>
  <c r="K607" i="17"/>
  <c r="K600" i="17"/>
  <c r="K630" i="17"/>
  <c r="K617" i="17"/>
  <c r="K599" i="17"/>
  <c r="K585" i="17"/>
  <c r="K579" i="17"/>
  <c r="K633" i="17"/>
  <c r="K620" i="17"/>
  <c r="K632" i="17"/>
  <c r="K619" i="17"/>
  <c r="K642" i="17"/>
  <c r="K635" i="17"/>
  <c r="K588" i="17"/>
  <c r="K625" i="17"/>
  <c r="K612" i="17"/>
  <c r="K636" i="17"/>
  <c r="K611" i="17"/>
  <c r="K605" i="17"/>
  <c r="K641" i="17"/>
  <c r="N641" i="17" s="1"/>
  <c r="O641" i="17" s="1"/>
  <c r="K622" i="17"/>
  <c r="K616" i="17"/>
  <c r="K610" i="17"/>
  <c r="K604" i="17"/>
  <c r="K596" i="17"/>
  <c r="K590" i="17"/>
  <c r="K584" i="17"/>
  <c r="K639" i="17"/>
  <c r="K613" i="17"/>
  <c r="K592" i="17"/>
  <c r="K623" i="17"/>
  <c r="K591" i="17"/>
  <c r="K629" i="17"/>
  <c r="K628" i="17"/>
  <c r="K578" i="17"/>
  <c r="K565" i="17"/>
  <c r="N565" i="17" s="1"/>
  <c r="O565" i="17" s="1"/>
  <c r="N564" i="17"/>
  <c r="O564" i="17" s="1"/>
  <c r="L445" i="17" l="1"/>
  <c r="J445" i="17"/>
  <c r="I445" i="17"/>
  <c r="L444" i="17"/>
  <c r="J444" i="17"/>
  <c r="I444" i="17"/>
  <c r="L443" i="17"/>
  <c r="J443" i="17"/>
  <c r="I443" i="17"/>
  <c r="L442" i="17"/>
  <c r="J442" i="17"/>
  <c r="I442" i="17"/>
  <c r="L441" i="17"/>
  <c r="J441" i="17"/>
  <c r="I441" i="17"/>
  <c r="L440" i="17"/>
  <c r="J440" i="17"/>
  <c r="I440" i="17"/>
  <c r="L436" i="17"/>
  <c r="J436" i="17"/>
  <c r="I436" i="17"/>
  <c r="L439" i="17"/>
  <c r="J439" i="17"/>
  <c r="I439" i="17"/>
  <c r="L438" i="17"/>
  <c r="J438" i="17"/>
  <c r="I438" i="17"/>
  <c r="L435" i="17"/>
  <c r="J435" i="17"/>
  <c r="I435" i="17"/>
  <c r="L434" i="17"/>
  <c r="J434" i="17"/>
  <c r="I434" i="17"/>
  <c r="L432" i="17"/>
  <c r="J432" i="17"/>
  <c r="I432" i="17"/>
  <c r="L431" i="17"/>
  <c r="J431" i="17"/>
  <c r="I431" i="17"/>
  <c r="L430" i="17"/>
  <c r="J430" i="17"/>
  <c r="I430" i="17"/>
  <c r="I420" i="17"/>
  <c r="J420" i="17"/>
  <c r="K420" i="17" s="1"/>
  <c r="L312" i="17"/>
  <c r="L313" i="17"/>
  <c r="L324" i="17"/>
  <c r="H300" i="17"/>
  <c r="M300" i="17"/>
  <c r="G300" i="17"/>
  <c r="I296" i="17"/>
  <c r="J296" i="17"/>
  <c r="L296" i="17"/>
  <c r="I292" i="17"/>
  <c r="I294" i="17" s="1"/>
  <c r="J292" i="17"/>
  <c r="L270" i="17"/>
  <c r="L263" i="17"/>
  <c r="L264" i="17"/>
  <c r="L266" i="17"/>
  <c r="J263" i="17"/>
  <c r="J264" i="17"/>
  <c r="J266" i="17"/>
  <c r="L186" i="17"/>
  <c r="L187" i="17"/>
  <c r="L188" i="17"/>
  <c r="L189" i="17"/>
  <c r="L190" i="17"/>
  <c r="L191" i="17"/>
  <c r="L192" i="17"/>
  <c r="L193" i="17"/>
  <c r="L194" i="17"/>
  <c r="L220" i="17"/>
  <c r="L183" i="17"/>
  <c r="L73" i="17"/>
  <c r="K292" i="17" l="1"/>
  <c r="J294" i="17"/>
  <c r="K432" i="17"/>
  <c r="N432" i="17" s="1"/>
  <c r="O432" i="17" s="1"/>
  <c r="K439" i="17"/>
  <c r="N439" i="17" s="1"/>
  <c r="O439" i="17" s="1"/>
  <c r="K430" i="17"/>
  <c r="N430" i="17" s="1"/>
  <c r="O430" i="17" s="1"/>
  <c r="K435" i="17"/>
  <c r="N435" i="17" s="1"/>
  <c r="O435" i="17" s="1"/>
  <c r="K440" i="17"/>
  <c r="N440" i="17" s="1"/>
  <c r="O440" i="17" s="1"/>
  <c r="K431" i="17"/>
  <c r="N431" i="17" s="1"/>
  <c r="O431" i="17" s="1"/>
  <c r="K436" i="17"/>
  <c r="N436" i="17" s="1"/>
  <c r="O436" i="17" s="1"/>
  <c r="K442" i="17"/>
  <c r="N442" i="17" s="1"/>
  <c r="O442" i="17" s="1"/>
  <c r="K441" i="17"/>
  <c r="N441" i="17" s="1"/>
  <c r="O441" i="17" s="1"/>
  <c r="K444" i="17"/>
  <c r="N444" i="17" s="1"/>
  <c r="O444" i="17" s="1"/>
  <c r="K443" i="17"/>
  <c r="N443" i="17" s="1"/>
  <c r="O443" i="17" s="1"/>
  <c r="N445" i="17"/>
  <c r="O445" i="17" s="1"/>
  <c r="N438" i="17"/>
  <c r="O438" i="17" s="1"/>
  <c r="N434" i="17"/>
  <c r="O434" i="17" s="1"/>
  <c r="N420" i="17"/>
  <c r="O420" i="17" s="1"/>
  <c r="K296" i="17"/>
  <c r="N296" i="17" s="1"/>
  <c r="O296" i="17" s="1"/>
  <c r="N292" i="17" l="1"/>
  <c r="K294" i="17"/>
  <c r="L11" i="17"/>
  <c r="I277" i="17"/>
  <c r="J277" i="17"/>
  <c r="L277" i="17"/>
  <c r="O292" i="17" l="1"/>
  <c r="O294" i="17" s="1"/>
  <c r="N294" i="17"/>
  <c r="K277" i="17"/>
  <c r="N277" i="17" s="1"/>
  <c r="O277" i="17" s="1"/>
  <c r="I276" i="17"/>
  <c r="J276" i="17"/>
  <c r="L276" i="17"/>
  <c r="K276" i="17" l="1"/>
  <c r="N276" i="17" s="1"/>
  <c r="O276" i="17" s="1"/>
  <c r="I414" i="17"/>
  <c r="J414" i="17"/>
  <c r="K414" i="17" s="1"/>
  <c r="I656" i="17"/>
  <c r="J656" i="17"/>
  <c r="L656" i="17"/>
  <c r="I563" i="17"/>
  <c r="J563" i="17"/>
  <c r="L563" i="17"/>
  <c r="K563" i="17" l="1"/>
  <c r="N563" i="17" s="1"/>
  <c r="O563" i="17" s="1"/>
  <c r="K656" i="17"/>
  <c r="N656" i="17" s="1"/>
  <c r="O656" i="17" s="1"/>
  <c r="N414" i="17"/>
  <c r="O414" i="17" s="1"/>
  <c r="L72" i="17"/>
  <c r="J72" i="17"/>
  <c r="I72" i="17"/>
  <c r="H13" i="17"/>
  <c r="M13" i="17"/>
  <c r="G13" i="17"/>
  <c r="J85" i="12"/>
  <c r="O85" i="12"/>
  <c r="I85" i="12"/>
  <c r="K72" i="12"/>
  <c r="L72" i="12"/>
  <c r="N72" i="12"/>
  <c r="N84" i="12"/>
  <c r="L84" i="12"/>
  <c r="K84" i="12"/>
  <c r="M72" i="12" l="1"/>
  <c r="P72" i="12" s="1"/>
  <c r="Q72" i="12" s="1"/>
  <c r="K72" i="17"/>
  <c r="N72" i="17" s="1"/>
  <c r="O72" i="17" s="1"/>
  <c r="P84" i="12"/>
  <c r="Q84" i="12" s="1"/>
  <c r="H23" i="24" l="1"/>
  <c r="I23" i="24"/>
  <c r="J23" i="24"/>
  <c r="L23" i="24"/>
  <c r="M23" i="24"/>
  <c r="G23" i="24"/>
  <c r="M22" i="24"/>
  <c r="H22" i="24"/>
  <c r="G22" i="24"/>
  <c r="K22" i="24" l="1"/>
  <c r="J21" i="24"/>
  <c r="J22" i="24" s="1"/>
  <c r="M16" i="24"/>
  <c r="H16" i="24"/>
  <c r="G16" i="24"/>
  <c r="L15" i="24"/>
  <c r="L16" i="24" s="1"/>
  <c r="J15" i="24"/>
  <c r="I15" i="24"/>
  <c r="M13" i="24"/>
  <c r="H13" i="24"/>
  <c r="I12" i="24"/>
  <c r="I13" i="24" s="1"/>
  <c r="M19" i="24"/>
  <c r="H19" i="24"/>
  <c r="G19" i="24"/>
  <c r="L18" i="24"/>
  <c r="L19" i="24" s="1"/>
  <c r="J18" i="24"/>
  <c r="I18" i="24"/>
  <c r="I19" i="24" s="1"/>
  <c r="J433" i="17"/>
  <c r="J446" i="17"/>
  <c r="J449" i="17"/>
  <c r="I655" i="17"/>
  <c r="J655" i="17"/>
  <c r="L655" i="17"/>
  <c r="I657" i="17"/>
  <c r="J657" i="17"/>
  <c r="L657" i="17"/>
  <c r="I525" i="17"/>
  <c r="J525" i="17"/>
  <c r="L525" i="17"/>
  <c r="I526" i="17"/>
  <c r="J526" i="17"/>
  <c r="L526" i="17"/>
  <c r="I527" i="17"/>
  <c r="J527" i="17"/>
  <c r="L527" i="17"/>
  <c r="I528" i="17"/>
  <c r="J528" i="17"/>
  <c r="L528" i="17"/>
  <c r="I529" i="17"/>
  <c r="J529" i="17"/>
  <c r="L529" i="17"/>
  <c r="I531" i="17"/>
  <c r="J531" i="17"/>
  <c r="L531" i="17"/>
  <c r="I412" i="17"/>
  <c r="J412" i="17"/>
  <c r="K412" i="17" s="1"/>
  <c r="I413" i="17"/>
  <c r="J413" i="17"/>
  <c r="K413" i="17" s="1"/>
  <c r="H240" i="17"/>
  <c r="M240" i="17"/>
  <c r="G240" i="17"/>
  <c r="L239" i="17"/>
  <c r="L240" i="17" s="1"/>
  <c r="J239" i="17"/>
  <c r="J240" i="17" s="1"/>
  <c r="I239" i="17"/>
  <c r="I240" i="17" s="1"/>
  <c r="I220" i="17"/>
  <c r="J220" i="17"/>
  <c r="I65" i="17"/>
  <c r="J65" i="17"/>
  <c r="L65" i="17"/>
  <c r="I53" i="17"/>
  <c r="J53" i="17"/>
  <c r="L53" i="17"/>
  <c r="I54" i="17"/>
  <c r="J54" i="17"/>
  <c r="L54" i="17"/>
  <c r="K531" i="17" l="1"/>
  <c r="N531" i="17" s="1"/>
  <c r="O531" i="17" s="1"/>
  <c r="K657" i="17"/>
  <c r="N657" i="17" s="1"/>
  <c r="O657" i="17" s="1"/>
  <c r="K525" i="17"/>
  <c r="N525" i="17" s="1"/>
  <c r="O525" i="17" s="1"/>
  <c r="K528" i="17"/>
  <c r="N528" i="17" s="1"/>
  <c r="O528" i="17" s="1"/>
  <c r="K655" i="17"/>
  <c r="K529" i="17"/>
  <c r="N529" i="17" s="1"/>
  <c r="O529" i="17" s="1"/>
  <c r="K526" i="17"/>
  <c r="N526" i="17" s="1"/>
  <c r="O526" i="17" s="1"/>
  <c r="K527" i="17"/>
  <c r="N527" i="17" s="1"/>
  <c r="O527" i="17" s="1"/>
  <c r="N412" i="17"/>
  <c r="O412" i="17" s="1"/>
  <c r="N655" i="17"/>
  <c r="O655" i="17" s="1"/>
  <c r="K220" i="17"/>
  <c r="N220" i="17" s="1"/>
  <c r="O220" i="17" s="1"/>
  <c r="N639" i="17"/>
  <c r="O639" i="17" s="1"/>
  <c r="K19" i="24"/>
  <c r="L21" i="24"/>
  <c r="L22" i="24" s="1"/>
  <c r="I21" i="24"/>
  <c r="I22" i="24" s="1"/>
  <c r="I16" i="24"/>
  <c r="K16" i="24"/>
  <c r="J16" i="24"/>
  <c r="L12" i="24"/>
  <c r="L13" i="24" s="1"/>
  <c r="J12" i="24"/>
  <c r="G13" i="24"/>
  <c r="J19" i="24"/>
  <c r="N18" i="24"/>
  <c r="N637" i="17"/>
  <c r="O637" i="17" s="1"/>
  <c r="N638" i="17"/>
  <c r="O638" i="17" s="1"/>
  <c r="N640" i="17"/>
  <c r="O640" i="17" s="1"/>
  <c r="N636" i="17"/>
  <c r="O636" i="17" s="1"/>
  <c r="N413" i="17"/>
  <c r="O413" i="17" s="1"/>
  <c r="K239" i="17"/>
  <c r="K65" i="17"/>
  <c r="N65" i="17" s="1"/>
  <c r="O65" i="17" s="1"/>
  <c r="K54" i="17"/>
  <c r="N54" i="17" s="1"/>
  <c r="O54" i="17" s="1"/>
  <c r="K53" i="17"/>
  <c r="N53" i="17" s="1"/>
  <c r="O53" i="17" s="1"/>
  <c r="N21" i="24" l="1"/>
  <c r="N12" i="24"/>
  <c r="N13" i="24" s="1"/>
  <c r="N15" i="24"/>
  <c r="O15" i="24" s="1"/>
  <c r="O16" i="24" s="1"/>
  <c r="J13" i="24"/>
  <c r="N19" i="24"/>
  <c r="O18" i="24"/>
  <c r="O19" i="24" s="1"/>
  <c r="N239" i="17"/>
  <c r="K240" i="17"/>
  <c r="L458" i="17"/>
  <c r="J458" i="17"/>
  <c r="I458" i="17"/>
  <c r="O127" i="12"/>
  <c r="J127" i="12"/>
  <c r="I127" i="12"/>
  <c r="N126" i="12"/>
  <c r="N127" i="12" s="1"/>
  <c r="L126" i="12"/>
  <c r="K126" i="12"/>
  <c r="K127" i="12" s="1"/>
  <c r="L457" i="17"/>
  <c r="J457" i="17"/>
  <c r="I457" i="17"/>
  <c r="K458" i="17" l="1"/>
  <c r="N458" i="17" s="1"/>
  <c r="O458" i="17" s="1"/>
  <c r="K457" i="17"/>
  <c r="N457" i="17" s="1"/>
  <c r="O457" i="17" s="1"/>
  <c r="M126" i="12"/>
  <c r="M127" i="12" s="1"/>
  <c r="O21" i="24"/>
  <c r="O22" i="24" s="1"/>
  <c r="N22" i="24"/>
  <c r="N23" i="24" s="1"/>
  <c r="O12" i="24"/>
  <c r="O13" i="24" s="1"/>
  <c r="N16" i="24"/>
  <c r="K13" i="24"/>
  <c r="K23" i="24" s="1"/>
  <c r="O239" i="17"/>
  <c r="O240" i="17" s="1"/>
  <c r="N240" i="17"/>
  <c r="L127" i="12"/>
  <c r="P126" i="12" l="1"/>
  <c r="Q126" i="12" s="1"/>
  <c r="Q127" i="12" s="1"/>
  <c r="O23" i="24"/>
  <c r="P127" i="12" l="1"/>
  <c r="L62" i="17" l="1"/>
  <c r="L63" i="17"/>
  <c r="L64" i="17"/>
  <c r="L66" i="17"/>
  <c r="L67" i="17"/>
  <c r="L68" i="17"/>
  <c r="J62" i="17"/>
  <c r="J63" i="17"/>
  <c r="J64" i="17"/>
  <c r="J66" i="17"/>
  <c r="J67" i="17"/>
  <c r="J68" i="17"/>
  <c r="M350" i="17"/>
  <c r="N610" i="17" l="1"/>
  <c r="O610" i="17" s="1"/>
  <c r="N612" i="17"/>
  <c r="O612" i="17" s="1"/>
  <c r="N611" i="17"/>
  <c r="O611" i="17" s="1"/>
  <c r="I409" i="17" l="1"/>
  <c r="J409" i="17"/>
  <c r="K409" i="17" s="1"/>
  <c r="I410" i="17"/>
  <c r="J410" i="17"/>
  <c r="K410" i="17" s="1"/>
  <c r="I411" i="17"/>
  <c r="J411" i="17"/>
  <c r="K411" i="17" s="1"/>
  <c r="I307" i="17"/>
  <c r="J307" i="17"/>
  <c r="L307" i="17"/>
  <c r="J167" i="17"/>
  <c r="L167" i="17"/>
  <c r="J168" i="17"/>
  <c r="L168" i="17"/>
  <c r="J42" i="14"/>
  <c r="O42" i="14"/>
  <c r="I42" i="14"/>
  <c r="K307" i="17" l="1"/>
  <c r="N307" i="17" s="1"/>
  <c r="O307" i="17" s="1"/>
  <c r="N411" i="17"/>
  <c r="O411" i="17" s="1"/>
  <c r="N410" i="17"/>
  <c r="O410" i="17" s="1"/>
  <c r="N409" i="17"/>
  <c r="O409" i="17" s="1"/>
  <c r="N167" i="17"/>
  <c r="O167" i="17" s="1"/>
  <c r="N168" i="17"/>
  <c r="O168" i="17" s="1"/>
  <c r="K259" i="12" l="1"/>
  <c r="L259" i="12"/>
  <c r="N259" i="12"/>
  <c r="K260" i="12"/>
  <c r="L260" i="12"/>
  <c r="N260" i="12"/>
  <c r="K261" i="12"/>
  <c r="L261" i="12"/>
  <c r="N261" i="12"/>
  <c r="N258" i="12"/>
  <c r="L258" i="12"/>
  <c r="K258" i="12"/>
  <c r="K77" i="12"/>
  <c r="L77" i="12"/>
  <c r="N77" i="12"/>
  <c r="J100" i="11"/>
  <c r="M100" i="11" s="1"/>
  <c r="H100" i="11"/>
  <c r="F90" i="11"/>
  <c r="H127" i="11"/>
  <c r="J127" i="11"/>
  <c r="M127" i="11" s="1"/>
  <c r="N127" i="11" s="1"/>
  <c r="H128" i="11"/>
  <c r="J128" i="11"/>
  <c r="M128" i="11" s="1"/>
  <c r="N128" i="11" s="1"/>
  <c r="H129" i="11"/>
  <c r="J129" i="11"/>
  <c r="M129" i="11" s="1"/>
  <c r="N129" i="11" s="1"/>
  <c r="H131" i="11"/>
  <c r="J131" i="11"/>
  <c r="H132" i="11"/>
  <c r="J132" i="11"/>
  <c r="M132" i="11" s="1"/>
  <c r="N132" i="11" s="1"/>
  <c r="H133" i="11"/>
  <c r="J133" i="11"/>
  <c r="M133" i="11" s="1"/>
  <c r="N133" i="11" s="1"/>
  <c r="H134" i="11"/>
  <c r="J134" i="11"/>
  <c r="M134" i="11" s="1"/>
  <c r="N134" i="11" s="1"/>
  <c r="H135" i="11"/>
  <c r="J135" i="11"/>
  <c r="M135" i="11" s="1"/>
  <c r="N135" i="11" s="1"/>
  <c r="H136" i="11"/>
  <c r="J136" i="11"/>
  <c r="M136" i="11" s="1"/>
  <c r="N136" i="11" s="1"/>
  <c r="H137" i="11"/>
  <c r="J137" i="11"/>
  <c r="M137" i="11" s="1"/>
  <c r="N137" i="11" s="1"/>
  <c r="H138" i="11"/>
  <c r="J138" i="11"/>
  <c r="M138" i="11" s="1"/>
  <c r="N138" i="11" s="1"/>
  <c r="H139" i="11"/>
  <c r="J139" i="11"/>
  <c r="M139" i="11" s="1"/>
  <c r="N139" i="11" s="1"/>
  <c r="H140" i="11"/>
  <c r="J140" i="11"/>
  <c r="M140" i="11" s="1"/>
  <c r="N140" i="11" s="1"/>
  <c r="J46" i="11"/>
  <c r="M46" i="11" s="1"/>
  <c r="J126" i="11"/>
  <c r="J125" i="11"/>
  <c r="J124" i="11"/>
  <c r="J123" i="11"/>
  <c r="J122" i="11"/>
  <c r="J121" i="11"/>
  <c r="J120" i="11"/>
  <c r="J119" i="11"/>
  <c r="J118" i="11"/>
  <c r="J117" i="11"/>
  <c r="J110" i="11"/>
  <c r="M110" i="11" s="1"/>
  <c r="J109" i="11"/>
  <c r="M109" i="11" s="1"/>
  <c r="J108" i="11"/>
  <c r="M108" i="11" s="1"/>
  <c r="J107" i="11"/>
  <c r="M107" i="11" s="1"/>
  <c r="J106" i="11"/>
  <c r="M106" i="11" s="1"/>
  <c r="J105" i="11"/>
  <c r="J104" i="11"/>
  <c r="J103" i="11"/>
  <c r="J102" i="11"/>
  <c r="J101" i="11"/>
  <c r="J99" i="11"/>
  <c r="J98" i="11"/>
  <c r="J97" i="11"/>
  <c r="J96" i="11"/>
  <c r="J95" i="11"/>
  <c r="J94" i="11"/>
  <c r="J93" i="11"/>
  <c r="J92" i="11"/>
  <c r="J89" i="11"/>
  <c r="J88" i="11"/>
  <c r="J85" i="11"/>
  <c r="J84" i="11"/>
  <c r="J83" i="11"/>
  <c r="J82" i="11"/>
  <c r="J81" i="11"/>
  <c r="J80" i="11"/>
  <c r="J79" i="11"/>
  <c r="J78" i="11"/>
  <c r="J77" i="11"/>
  <c r="J76" i="11"/>
  <c r="J75" i="11"/>
  <c r="J62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14" i="11"/>
  <c r="J15" i="11"/>
  <c r="J16" i="11"/>
  <c r="M16" i="11" s="1"/>
  <c r="J17" i="11"/>
  <c r="M17" i="11" s="1"/>
  <c r="J18" i="11"/>
  <c r="M18" i="11" s="1"/>
  <c r="J19" i="11"/>
  <c r="M19" i="11" s="1"/>
  <c r="J20" i="11"/>
  <c r="M20" i="11" s="1"/>
  <c r="J21" i="11"/>
  <c r="M21" i="11" s="1"/>
  <c r="J22" i="11"/>
  <c r="M22" i="11" s="1"/>
  <c r="J23" i="11"/>
  <c r="M23" i="11" s="1"/>
  <c r="J24" i="11"/>
  <c r="M24" i="11" s="1"/>
  <c r="J25" i="11"/>
  <c r="M25" i="11" s="1"/>
  <c r="J26" i="11"/>
  <c r="M26" i="11" s="1"/>
  <c r="J27" i="11"/>
  <c r="M27" i="11" s="1"/>
  <c r="J29" i="11"/>
  <c r="M29" i="11" s="1"/>
  <c r="J30" i="11"/>
  <c r="M30" i="11" s="1"/>
  <c r="J31" i="11"/>
  <c r="M31" i="11" s="1"/>
  <c r="J13" i="11"/>
  <c r="J47" i="11" l="1"/>
  <c r="J73" i="11"/>
  <c r="J90" i="11"/>
  <c r="J148" i="11"/>
  <c r="J149" i="11" s="1"/>
  <c r="M261" i="12"/>
  <c r="P261" i="12" s="1"/>
  <c r="Q261" i="12" s="1"/>
  <c r="M260" i="12"/>
  <c r="P260" i="12" s="1"/>
  <c r="Q260" i="12" s="1"/>
  <c r="M131" i="11"/>
  <c r="M259" i="12"/>
  <c r="P259" i="12" s="1"/>
  <c r="Q259" i="12" s="1"/>
  <c r="M258" i="12"/>
  <c r="P258" i="12" s="1"/>
  <c r="Q258" i="12" s="1"/>
  <c r="M77" i="12"/>
  <c r="P77" i="12" s="1"/>
  <c r="Q77" i="12" s="1"/>
  <c r="N100" i="11"/>
  <c r="N46" i="11"/>
  <c r="L165" i="17"/>
  <c r="J165" i="17"/>
  <c r="L163" i="17"/>
  <c r="J163" i="17"/>
  <c r="L164" i="17"/>
  <c r="J164" i="17"/>
  <c r="L166" i="17"/>
  <c r="J166" i="17"/>
  <c r="M59" i="11"/>
  <c r="N59" i="11" s="1"/>
  <c r="H59" i="11"/>
  <c r="J176" i="12"/>
  <c r="O176" i="12"/>
  <c r="I176" i="12"/>
  <c r="N175" i="12"/>
  <c r="L175" i="12"/>
  <c r="K175" i="12"/>
  <c r="N174" i="12"/>
  <c r="L174" i="12"/>
  <c r="K174" i="12"/>
  <c r="N173" i="12"/>
  <c r="L173" i="12"/>
  <c r="K173" i="12"/>
  <c r="L397" i="17"/>
  <c r="J397" i="17"/>
  <c r="I397" i="17"/>
  <c r="L398" i="17"/>
  <c r="J398" i="17"/>
  <c r="I398" i="17"/>
  <c r="L396" i="17"/>
  <c r="J396" i="17"/>
  <c r="I396" i="17"/>
  <c r="L395" i="17"/>
  <c r="J395" i="17"/>
  <c r="I395" i="17"/>
  <c r="L562" i="17"/>
  <c r="J562" i="17"/>
  <c r="I562" i="17"/>
  <c r="L561" i="17"/>
  <c r="J561" i="17"/>
  <c r="I561" i="17"/>
  <c r="L524" i="17"/>
  <c r="J524" i="17"/>
  <c r="I524" i="17"/>
  <c r="K524" i="17" l="1"/>
  <c r="N524" i="17" s="1"/>
  <c r="O524" i="17" s="1"/>
  <c r="K561" i="17"/>
  <c r="N561" i="17" s="1"/>
  <c r="O561" i="17" s="1"/>
  <c r="N131" i="11"/>
  <c r="K176" i="12"/>
  <c r="N176" i="12"/>
  <c r="L176" i="12"/>
  <c r="K165" i="17"/>
  <c r="N165" i="17" s="1"/>
  <c r="O165" i="17" s="1"/>
  <c r="K163" i="17"/>
  <c r="N163" i="17" s="1"/>
  <c r="K164" i="17"/>
  <c r="N164" i="17" s="1"/>
  <c r="O164" i="17" s="1"/>
  <c r="N166" i="17"/>
  <c r="O166" i="17" s="1"/>
  <c r="M175" i="12"/>
  <c r="P175" i="12" s="1"/>
  <c r="Q175" i="12" s="1"/>
  <c r="M174" i="12"/>
  <c r="P174" i="12" s="1"/>
  <c r="Q174" i="12" s="1"/>
  <c r="M173" i="12"/>
  <c r="K397" i="17"/>
  <c r="N397" i="17" s="1"/>
  <c r="O397" i="17" s="1"/>
  <c r="K398" i="17"/>
  <c r="N398" i="17" s="1"/>
  <c r="O398" i="17" s="1"/>
  <c r="K396" i="17"/>
  <c r="N396" i="17" s="1"/>
  <c r="O396" i="17" s="1"/>
  <c r="K395" i="17"/>
  <c r="N395" i="17" s="1"/>
  <c r="O395" i="17" s="1"/>
  <c r="N562" i="17"/>
  <c r="O562" i="17" s="1"/>
  <c r="O163" i="17" l="1"/>
  <c r="P173" i="12"/>
  <c r="M176" i="12"/>
  <c r="Q173" i="12" l="1"/>
  <c r="Q176" i="12" s="1"/>
  <c r="P176" i="12"/>
  <c r="J270" i="17"/>
  <c r="I270" i="17"/>
  <c r="I654" i="17"/>
  <c r="J654" i="17"/>
  <c r="L654" i="17"/>
  <c r="I658" i="17"/>
  <c r="J658" i="17"/>
  <c r="L658" i="17"/>
  <c r="I659" i="17"/>
  <c r="J659" i="17"/>
  <c r="L659" i="17"/>
  <c r="I660" i="17"/>
  <c r="J660" i="17"/>
  <c r="L660" i="17"/>
  <c r="I661" i="17"/>
  <c r="J661" i="17"/>
  <c r="L661" i="17"/>
  <c r="I662" i="17"/>
  <c r="J662" i="17"/>
  <c r="L662" i="17"/>
  <c r="I663" i="17"/>
  <c r="J663" i="17"/>
  <c r="L663" i="17"/>
  <c r="I521" i="17"/>
  <c r="J521" i="17"/>
  <c r="L521" i="17"/>
  <c r="I522" i="17"/>
  <c r="J522" i="17"/>
  <c r="L522" i="17"/>
  <c r="L433" i="17"/>
  <c r="K433" i="17" s="1"/>
  <c r="L446" i="17"/>
  <c r="L449" i="17"/>
  <c r="I402" i="17"/>
  <c r="I405" i="17"/>
  <c r="I406" i="17"/>
  <c r="I407" i="17"/>
  <c r="I408" i="17"/>
  <c r="I416" i="17"/>
  <c r="I417" i="17"/>
  <c r="I418" i="17"/>
  <c r="I419" i="17"/>
  <c r="I421" i="17"/>
  <c r="I422" i="17"/>
  <c r="I423" i="17"/>
  <c r="I424" i="17"/>
  <c r="I425" i="17"/>
  <c r="I426" i="17"/>
  <c r="J426" i="17"/>
  <c r="K426" i="17" s="1"/>
  <c r="J387" i="17"/>
  <c r="L387" i="17"/>
  <c r="J324" i="17"/>
  <c r="K324" i="17" s="1"/>
  <c r="I312" i="17"/>
  <c r="J312" i="17"/>
  <c r="I313" i="17"/>
  <c r="J313" i="17"/>
  <c r="K313" i="17" s="1"/>
  <c r="I176" i="17"/>
  <c r="J176" i="17"/>
  <c r="L176" i="17"/>
  <c r="I177" i="17"/>
  <c r="J177" i="17"/>
  <c r="L177" i="17"/>
  <c r="I64" i="17"/>
  <c r="L55" i="17"/>
  <c r="L56" i="17"/>
  <c r="L57" i="17"/>
  <c r="J55" i="17"/>
  <c r="J56" i="17"/>
  <c r="J57" i="17"/>
  <c r="G59" i="17"/>
  <c r="J23" i="17"/>
  <c r="L23" i="17"/>
  <c r="I23" i="17"/>
  <c r="H125" i="11"/>
  <c r="M125" i="11"/>
  <c r="N125" i="11" s="1"/>
  <c r="H126" i="11"/>
  <c r="M126" i="11"/>
  <c r="N126" i="11" s="1"/>
  <c r="N24" i="11"/>
  <c r="N17" i="11"/>
  <c r="N18" i="11"/>
  <c r="N19" i="11"/>
  <c r="N20" i="11"/>
  <c r="N21" i="11"/>
  <c r="N22" i="11"/>
  <c r="N23" i="11"/>
  <c r="N25" i="11"/>
  <c r="J41" i="12"/>
  <c r="O41" i="12"/>
  <c r="I41" i="12"/>
  <c r="K387" i="17" l="1"/>
  <c r="N387" i="17" s="1"/>
  <c r="O387" i="17" s="1"/>
  <c r="K521" i="17"/>
  <c r="N521" i="17" s="1"/>
  <c r="O521" i="17" s="1"/>
  <c r="K522" i="17"/>
  <c r="N522" i="17" s="1"/>
  <c r="O522" i="17" s="1"/>
  <c r="K661" i="17"/>
  <c r="N661" i="17" s="1"/>
  <c r="O661" i="17" s="1"/>
  <c r="K660" i="17"/>
  <c r="N660" i="17" s="1"/>
  <c r="O660" i="17" s="1"/>
  <c r="K662" i="17"/>
  <c r="N662" i="17" s="1"/>
  <c r="O662" i="17" s="1"/>
  <c r="K654" i="17"/>
  <c r="N654" i="17" s="1"/>
  <c r="O654" i="17" s="1"/>
  <c r="K663" i="17"/>
  <c r="N663" i="17" s="1"/>
  <c r="O663" i="17" s="1"/>
  <c r="K658" i="17"/>
  <c r="N658" i="17" s="1"/>
  <c r="O658" i="17" s="1"/>
  <c r="N426" i="17"/>
  <c r="O426" i="17" s="1"/>
  <c r="N633" i="17"/>
  <c r="O633" i="17" s="1"/>
  <c r="N630" i="17"/>
  <c r="O630" i="17" s="1"/>
  <c r="N631" i="17"/>
  <c r="O631" i="17" s="1"/>
  <c r="K270" i="17"/>
  <c r="N270" i="17" s="1"/>
  <c r="O270" i="17" s="1"/>
  <c r="N659" i="17"/>
  <c r="O659" i="17" s="1"/>
  <c r="N632" i="17"/>
  <c r="O632" i="17" s="1"/>
  <c r="N312" i="17"/>
  <c r="O312" i="17" s="1"/>
  <c r="N313" i="17"/>
  <c r="O313" i="17" s="1"/>
  <c r="K177" i="17"/>
  <c r="N177" i="17" s="1"/>
  <c r="O177" i="17" s="1"/>
  <c r="N324" i="17"/>
  <c r="O324" i="17" s="1"/>
  <c r="K176" i="17"/>
  <c r="N176" i="17" s="1"/>
  <c r="O176" i="17" s="1"/>
  <c r="K64" i="17"/>
  <c r="N64" i="17" s="1"/>
  <c r="O64" i="17" s="1"/>
  <c r="K23" i="17"/>
  <c r="N23" i="17" s="1"/>
  <c r="O23" i="17" s="1"/>
  <c r="O239" i="12" l="1"/>
  <c r="J239" i="12"/>
  <c r="I239" i="12"/>
  <c r="N238" i="12"/>
  <c r="N239" i="12" s="1"/>
  <c r="L238" i="12"/>
  <c r="K238" i="12"/>
  <c r="K239" i="12" s="1"/>
  <c r="O96" i="12"/>
  <c r="J96" i="12"/>
  <c r="I96" i="12"/>
  <c r="N95" i="12"/>
  <c r="N96" i="12" s="1"/>
  <c r="L95" i="12"/>
  <c r="K95" i="12"/>
  <c r="K96" i="12" s="1"/>
  <c r="N40" i="12"/>
  <c r="L40" i="12"/>
  <c r="K40" i="12"/>
  <c r="K32" i="14"/>
  <c r="K33" i="14"/>
  <c r="L33" i="14" s="1"/>
  <c r="K34" i="14"/>
  <c r="L34" i="14" s="1"/>
  <c r="K35" i="14"/>
  <c r="L35" i="14" s="1"/>
  <c r="N35" i="14"/>
  <c r="N91" i="12"/>
  <c r="N93" i="12" s="1"/>
  <c r="K91" i="12"/>
  <c r="K93" i="12" s="1"/>
  <c r="H676" i="17"/>
  <c r="M676" i="17"/>
  <c r="I559" i="17"/>
  <c r="J559" i="17"/>
  <c r="L559" i="17"/>
  <c r="I560" i="17"/>
  <c r="J560" i="17"/>
  <c r="L560" i="17"/>
  <c r="I566" i="17"/>
  <c r="J566" i="17"/>
  <c r="L566" i="17"/>
  <c r="I567" i="17"/>
  <c r="J567" i="17"/>
  <c r="L567" i="17"/>
  <c r="I568" i="17"/>
  <c r="J568" i="17"/>
  <c r="L568" i="17"/>
  <c r="I508" i="17"/>
  <c r="J508" i="17"/>
  <c r="L508" i="17"/>
  <c r="I509" i="17"/>
  <c r="J509" i="17"/>
  <c r="L509" i="17"/>
  <c r="I510" i="17"/>
  <c r="J510" i="17"/>
  <c r="L510" i="17"/>
  <c r="I511" i="17"/>
  <c r="J511" i="17"/>
  <c r="L511" i="17"/>
  <c r="I512" i="17"/>
  <c r="J512" i="17"/>
  <c r="L512" i="17"/>
  <c r="I513" i="17"/>
  <c r="J513" i="17"/>
  <c r="L513" i="17"/>
  <c r="I514" i="17"/>
  <c r="J514" i="17"/>
  <c r="L514" i="17"/>
  <c r="I515" i="17"/>
  <c r="J515" i="17"/>
  <c r="L515" i="17"/>
  <c r="I516" i="17"/>
  <c r="J516" i="17"/>
  <c r="L516" i="17"/>
  <c r="I517" i="17"/>
  <c r="J517" i="17"/>
  <c r="L517" i="17"/>
  <c r="I518" i="17"/>
  <c r="J518" i="17"/>
  <c r="L518" i="17"/>
  <c r="I519" i="17"/>
  <c r="J519" i="17"/>
  <c r="L519" i="17"/>
  <c r="I520" i="17"/>
  <c r="J520" i="17"/>
  <c r="L520" i="17"/>
  <c r="I523" i="17"/>
  <c r="J523" i="17"/>
  <c r="L523" i="17"/>
  <c r="H427" i="17"/>
  <c r="M427" i="17"/>
  <c r="G427" i="17"/>
  <c r="H389" i="17"/>
  <c r="M389" i="17"/>
  <c r="G389" i="17"/>
  <c r="J388" i="17"/>
  <c r="L388" i="17"/>
  <c r="L226" i="17"/>
  <c r="L237" i="17" s="1"/>
  <c r="J226" i="17"/>
  <c r="J237" i="17" s="1"/>
  <c r="I226" i="17"/>
  <c r="I237" i="17" s="1"/>
  <c r="K568" i="17" l="1"/>
  <c r="K39" i="14"/>
  <c r="K518" i="17"/>
  <c r="N518" i="17" s="1"/>
  <c r="O518" i="17" s="1"/>
  <c r="K514" i="17"/>
  <c r="N514" i="17" s="1"/>
  <c r="O514" i="17" s="1"/>
  <c r="K567" i="17"/>
  <c r="N567" i="17" s="1"/>
  <c r="O567" i="17" s="1"/>
  <c r="K510" i="17"/>
  <c r="N510" i="17" s="1"/>
  <c r="O510" i="17" s="1"/>
  <c r="K523" i="17"/>
  <c r="N523" i="17" s="1"/>
  <c r="O523" i="17" s="1"/>
  <c r="K509" i="17"/>
  <c r="N509" i="17" s="1"/>
  <c r="O509" i="17" s="1"/>
  <c r="K508" i="17"/>
  <c r="N508" i="17" s="1"/>
  <c r="O508" i="17" s="1"/>
  <c r="K515" i="17"/>
  <c r="N515" i="17" s="1"/>
  <c r="O515" i="17" s="1"/>
  <c r="K559" i="17"/>
  <c r="N559" i="17" s="1"/>
  <c r="O559" i="17" s="1"/>
  <c r="K513" i="17"/>
  <c r="N513" i="17" s="1"/>
  <c r="O513" i="17" s="1"/>
  <c r="K512" i="17"/>
  <c r="N512" i="17" s="1"/>
  <c r="O512" i="17" s="1"/>
  <c r="K388" i="17"/>
  <c r="N388" i="17" s="1"/>
  <c r="O388" i="17" s="1"/>
  <c r="K511" i="17"/>
  <c r="N511" i="17" s="1"/>
  <c r="O511" i="17" s="1"/>
  <c r="K517" i="17"/>
  <c r="N517" i="17" s="1"/>
  <c r="O517" i="17" s="1"/>
  <c r="K516" i="17"/>
  <c r="N516" i="17" s="1"/>
  <c r="O516" i="17" s="1"/>
  <c r="N568" i="17"/>
  <c r="O568" i="17" s="1"/>
  <c r="K560" i="17"/>
  <c r="K519" i="17"/>
  <c r="N519" i="17" s="1"/>
  <c r="O519" i="17" s="1"/>
  <c r="K566" i="17"/>
  <c r="N566" i="17" s="1"/>
  <c r="O566" i="17" s="1"/>
  <c r="K520" i="17"/>
  <c r="N520" i="17" s="1"/>
  <c r="O520" i="17" s="1"/>
  <c r="M95" i="12"/>
  <c r="M96" i="12" s="1"/>
  <c r="N623" i="17"/>
  <c r="O623" i="17" s="1"/>
  <c r="N635" i="17"/>
  <c r="O635" i="17" s="1"/>
  <c r="N627" i="17"/>
  <c r="O627" i="17" s="1"/>
  <c r="N620" i="17"/>
  <c r="O620" i="17" s="1"/>
  <c r="N634" i="17"/>
  <c r="O634" i="17" s="1"/>
  <c r="N626" i="17"/>
  <c r="O626" i="17" s="1"/>
  <c r="N622" i="17"/>
  <c r="O622" i="17" s="1"/>
  <c r="N625" i="17"/>
  <c r="O625" i="17" s="1"/>
  <c r="N629" i="17"/>
  <c r="O629" i="17" s="1"/>
  <c r="N621" i="17"/>
  <c r="O621" i="17" s="1"/>
  <c r="N642" i="17"/>
  <c r="O642" i="17" s="1"/>
  <c r="N628" i="17"/>
  <c r="O628" i="17" s="1"/>
  <c r="N624" i="17"/>
  <c r="O624" i="17" s="1"/>
  <c r="M238" i="12"/>
  <c r="M239" i="12" s="1"/>
  <c r="L239" i="12"/>
  <c r="L96" i="12"/>
  <c r="P40" i="12"/>
  <c r="Q40" i="12" s="1"/>
  <c r="M35" i="14"/>
  <c r="P35" i="14" s="1"/>
  <c r="K226" i="17"/>
  <c r="K237" i="17" s="1"/>
  <c r="N560" i="17" l="1"/>
  <c r="P95" i="12"/>
  <c r="P96" i="12" s="1"/>
  <c r="N226" i="17"/>
  <c r="P238" i="12"/>
  <c r="Q35" i="14"/>
  <c r="P91" i="12"/>
  <c r="Q91" i="12" l="1"/>
  <c r="Q93" i="12" s="1"/>
  <c r="P93" i="12"/>
  <c r="O560" i="17"/>
  <c r="O226" i="17"/>
  <c r="O237" i="17" s="1"/>
  <c r="N237" i="17"/>
  <c r="Q95" i="12"/>
  <c r="Q96" i="12" s="1"/>
  <c r="P239" i="12"/>
  <c r="Q238" i="12"/>
  <c r="Q239" i="12" s="1"/>
  <c r="H89" i="11"/>
  <c r="M89" i="11"/>
  <c r="N89" i="11" l="1"/>
  <c r="F47" i="11"/>
  <c r="J465" i="17"/>
  <c r="M47" i="17" l="1"/>
  <c r="H47" i="17"/>
  <c r="G47" i="17"/>
  <c r="L46" i="17"/>
  <c r="J46" i="17"/>
  <c r="I46" i="17"/>
  <c r="L43" i="17"/>
  <c r="J43" i="17"/>
  <c r="I43" i="17"/>
  <c r="O229" i="12"/>
  <c r="J229" i="12"/>
  <c r="I229" i="12"/>
  <c r="N228" i="12"/>
  <c r="N229" i="12" s="1"/>
  <c r="L228" i="12"/>
  <c r="K228" i="12"/>
  <c r="K229" i="12" s="1"/>
  <c r="H76" i="11"/>
  <c r="M76" i="11"/>
  <c r="H77" i="11"/>
  <c r="M77" i="11"/>
  <c r="H78" i="11"/>
  <c r="M78" i="11"/>
  <c r="H79" i="11"/>
  <c r="M79" i="11"/>
  <c r="H80" i="11"/>
  <c r="M80" i="11"/>
  <c r="H81" i="11"/>
  <c r="M81" i="11"/>
  <c r="H82" i="11"/>
  <c r="M82" i="11"/>
  <c r="H83" i="11"/>
  <c r="M83" i="11"/>
  <c r="H84" i="11"/>
  <c r="M84" i="11"/>
  <c r="H85" i="11"/>
  <c r="M85" i="11"/>
  <c r="H88" i="11"/>
  <c r="M88" i="11"/>
  <c r="M57" i="11"/>
  <c r="M58" i="11"/>
  <c r="M60" i="11"/>
  <c r="H50" i="11"/>
  <c r="H51" i="11"/>
  <c r="H52" i="11"/>
  <c r="H53" i="11"/>
  <c r="H54" i="11"/>
  <c r="H55" i="11"/>
  <c r="H56" i="11"/>
  <c r="H57" i="11"/>
  <c r="H58" i="11"/>
  <c r="H60" i="11"/>
  <c r="H62" i="11"/>
  <c r="H13" i="11"/>
  <c r="H47" i="11" s="1"/>
  <c r="N83" i="11" l="1"/>
  <c r="N60" i="11"/>
  <c r="N81" i="11"/>
  <c r="N58" i="11"/>
  <c r="M228" i="12"/>
  <c r="P228" i="12" s="1"/>
  <c r="N80" i="11"/>
  <c r="N85" i="11"/>
  <c r="N79" i="11"/>
  <c r="N76" i="11"/>
  <c r="N31" i="11"/>
  <c r="N77" i="11"/>
  <c r="K46" i="17"/>
  <c r="N46" i="17" s="1"/>
  <c r="O46" i="17" s="1"/>
  <c r="K43" i="17"/>
  <c r="N43" i="17" s="1"/>
  <c r="O43" i="17" s="1"/>
  <c r="I47" i="17"/>
  <c r="J47" i="17"/>
  <c r="L47" i="17"/>
  <c r="L229" i="12"/>
  <c r="N84" i="11"/>
  <c r="N78" i="11"/>
  <c r="N88" i="11"/>
  <c r="N82" i="11"/>
  <c r="N57" i="11"/>
  <c r="N30" i="11"/>
  <c r="M229" i="12" l="1"/>
  <c r="K47" i="17"/>
  <c r="N47" i="17"/>
  <c r="O47" i="17"/>
  <c r="P229" i="12"/>
  <c r="Q228" i="12"/>
  <c r="Q229" i="12" s="1"/>
  <c r="O13" i="14" l="1"/>
  <c r="N13" i="14"/>
  <c r="M13" i="14"/>
  <c r="J13" i="14"/>
  <c r="I13" i="14"/>
  <c r="K12" i="14"/>
  <c r="K13" i="14" s="1"/>
  <c r="L12" i="14" l="1"/>
  <c r="P12" i="14" s="1"/>
  <c r="P13" i="14" s="1"/>
  <c r="H120" i="11"/>
  <c r="M120" i="11"/>
  <c r="N120" i="11" s="1"/>
  <c r="H121" i="11"/>
  <c r="M121" i="11"/>
  <c r="N121" i="11" s="1"/>
  <c r="H122" i="11"/>
  <c r="M122" i="11"/>
  <c r="N122" i="11" s="1"/>
  <c r="H123" i="11"/>
  <c r="M123" i="11"/>
  <c r="N123" i="11" s="1"/>
  <c r="H124" i="11"/>
  <c r="M124" i="11"/>
  <c r="N124" i="11" s="1"/>
  <c r="Q12" i="14" l="1"/>
  <c r="Q13" i="14" s="1"/>
  <c r="L13" i="14"/>
  <c r="N583" i="17" l="1"/>
  <c r="O583" i="17" s="1"/>
  <c r="L367" i="17"/>
  <c r="L368" i="17"/>
  <c r="L369" i="17"/>
  <c r="L370" i="17"/>
  <c r="J367" i="17"/>
  <c r="K367" i="17" s="1"/>
  <c r="J368" i="17"/>
  <c r="J369" i="17"/>
  <c r="J370" i="17"/>
  <c r="G664" i="17"/>
  <c r="L645" i="17"/>
  <c r="J645" i="17"/>
  <c r="K368" i="17" l="1"/>
  <c r="N368" i="17" s="1"/>
  <c r="K370" i="17"/>
  <c r="N581" i="17"/>
  <c r="O581" i="17" s="1"/>
  <c r="N582" i="17"/>
  <c r="O582" i="17" s="1"/>
  <c r="H102" i="11" l="1"/>
  <c r="M102" i="11"/>
  <c r="N102" i="11" s="1"/>
  <c r="H103" i="11"/>
  <c r="M103" i="11"/>
  <c r="N103" i="11" s="1"/>
  <c r="H104" i="11"/>
  <c r="M104" i="11"/>
  <c r="N104" i="11" s="1"/>
  <c r="H105" i="11"/>
  <c r="M105" i="11"/>
  <c r="H106" i="11"/>
  <c r="N106" i="11"/>
  <c r="H107" i="11"/>
  <c r="N107" i="11"/>
  <c r="H108" i="11"/>
  <c r="N108" i="11"/>
  <c r="N105" i="11" l="1"/>
  <c r="L554" i="17"/>
  <c r="I558" i="17"/>
  <c r="J407" i="17"/>
  <c r="K407" i="17" s="1"/>
  <c r="J186" i="17"/>
  <c r="J187" i="17"/>
  <c r="J188" i="17"/>
  <c r="J189" i="17"/>
  <c r="J190" i="17"/>
  <c r="J191" i="17"/>
  <c r="J192" i="17"/>
  <c r="J193" i="17"/>
  <c r="J194" i="17"/>
  <c r="I174" i="17"/>
  <c r="J174" i="17"/>
  <c r="L174" i="17"/>
  <c r="I175" i="17"/>
  <c r="J175" i="17"/>
  <c r="L175" i="17"/>
  <c r="L180" i="17"/>
  <c r="J180" i="17"/>
  <c r="I180" i="17"/>
  <c r="L170" i="17"/>
  <c r="J170" i="17"/>
  <c r="I170" i="17"/>
  <c r="L71" i="17"/>
  <c r="J71" i="17"/>
  <c r="I71" i="17"/>
  <c r="I63" i="17"/>
  <c r="I66" i="17"/>
  <c r="I56" i="17"/>
  <c r="I57" i="17"/>
  <c r="K55" i="17"/>
  <c r="N55" i="17" s="1"/>
  <c r="O55" i="17" s="1"/>
  <c r="I55" i="17"/>
  <c r="H41" i="17"/>
  <c r="M41" i="17"/>
  <c r="G41" i="17"/>
  <c r="I31" i="17"/>
  <c r="J31" i="17"/>
  <c r="L31" i="17"/>
  <c r="H28" i="17"/>
  <c r="M28" i="17"/>
  <c r="G28" i="17"/>
  <c r="L25" i="17"/>
  <c r="J25" i="17"/>
  <c r="I25" i="17"/>
  <c r="I26" i="17"/>
  <c r="J26" i="17"/>
  <c r="L26" i="17"/>
  <c r="L24" i="17"/>
  <c r="J24" i="17"/>
  <c r="I24" i="17"/>
  <c r="L22" i="17"/>
  <c r="J22" i="17"/>
  <c r="I22" i="17"/>
  <c r="J74" i="12"/>
  <c r="O74" i="12"/>
  <c r="I74" i="12"/>
  <c r="K246" i="12"/>
  <c r="L246" i="12"/>
  <c r="N246" i="12"/>
  <c r="K247" i="12"/>
  <c r="L247" i="12"/>
  <c r="N247" i="12"/>
  <c r="K248" i="12"/>
  <c r="L248" i="12"/>
  <c r="N248" i="12"/>
  <c r="K249" i="12"/>
  <c r="L249" i="12"/>
  <c r="N249" i="12"/>
  <c r="K250" i="12"/>
  <c r="L250" i="12"/>
  <c r="N250" i="12"/>
  <c r="K251" i="12"/>
  <c r="L251" i="12"/>
  <c r="N251" i="12"/>
  <c r="K252" i="12"/>
  <c r="L252" i="12"/>
  <c r="N252" i="12"/>
  <c r="K253" i="12"/>
  <c r="L253" i="12"/>
  <c r="N253" i="12"/>
  <c r="K254" i="12"/>
  <c r="L254" i="12"/>
  <c r="N254" i="12"/>
  <c r="K255" i="12"/>
  <c r="L255" i="12"/>
  <c r="N255" i="12"/>
  <c r="K256" i="12"/>
  <c r="L256" i="12"/>
  <c r="N256" i="12"/>
  <c r="K257" i="12"/>
  <c r="L257" i="12"/>
  <c r="N257" i="12"/>
  <c r="N245" i="12"/>
  <c r="L245" i="12"/>
  <c r="K245" i="12"/>
  <c r="J236" i="12"/>
  <c r="O236" i="12"/>
  <c r="I236" i="12"/>
  <c r="J226" i="12"/>
  <c r="O226" i="12"/>
  <c r="I226" i="12"/>
  <c r="K206" i="12"/>
  <c r="L206" i="12"/>
  <c r="N206" i="12"/>
  <c r="K207" i="12"/>
  <c r="L207" i="12"/>
  <c r="N207" i="12"/>
  <c r="K208" i="12"/>
  <c r="L208" i="12"/>
  <c r="N208" i="12"/>
  <c r="K209" i="12"/>
  <c r="L209" i="12"/>
  <c r="N209" i="12"/>
  <c r="K210" i="12"/>
  <c r="L210" i="12"/>
  <c r="N210" i="12"/>
  <c r="K211" i="12"/>
  <c r="L211" i="12"/>
  <c r="N211" i="12"/>
  <c r="K212" i="12"/>
  <c r="L212" i="12"/>
  <c r="N212" i="12"/>
  <c r="K213" i="12"/>
  <c r="L213" i="12"/>
  <c r="N213" i="12"/>
  <c r="K214" i="12"/>
  <c r="L214" i="12"/>
  <c r="N214" i="12"/>
  <c r="K215" i="12"/>
  <c r="L215" i="12"/>
  <c r="N215" i="12"/>
  <c r="K216" i="12"/>
  <c r="L216" i="12"/>
  <c r="N216" i="12"/>
  <c r="K217" i="12"/>
  <c r="L217" i="12"/>
  <c r="N217" i="12"/>
  <c r="K218" i="12"/>
  <c r="L218" i="12"/>
  <c r="N218" i="12"/>
  <c r="K219" i="12"/>
  <c r="L219" i="12"/>
  <c r="N219" i="12"/>
  <c r="K220" i="12"/>
  <c r="L220" i="12"/>
  <c r="N220" i="12"/>
  <c r="K221" i="12"/>
  <c r="L221" i="12"/>
  <c r="N221" i="12"/>
  <c r="K222" i="12"/>
  <c r="L222" i="12"/>
  <c r="N222" i="12"/>
  <c r="K223" i="12"/>
  <c r="L223" i="12"/>
  <c r="N223" i="12"/>
  <c r="K224" i="12"/>
  <c r="L224" i="12"/>
  <c r="N224" i="12"/>
  <c r="K225" i="12"/>
  <c r="L225" i="12"/>
  <c r="N225" i="12"/>
  <c r="K204" i="12"/>
  <c r="L204" i="12"/>
  <c r="N204" i="12"/>
  <c r="K205" i="12"/>
  <c r="L205" i="12"/>
  <c r="N205" i="12"/>
  <c r="J182" i="12"/>
  <c r="O182" i="12"/>
  <c r="I182" i="12"/>
  <c r="K178" i="12"/>
  <c r="L178" i="12"/>
  <c r="N178" i="12"/>
  <c r="K179" i="12"/>
  <c r="L179" i="12"/>
  <c r="N179" i="12"/>
  <c r="K180" i="12"/>
  <c r="L180" i="12"/>
  <c r="N180" i="12"/>
  <c r="N181" i="12"/>
  <c r="L181" i="12"/>
  <c r="K181" i="12"/>
  <c r="J155" i="12"/>
  <c r="O155" i="12"/>
  <c r="I155" i="12"/>
  <c r="K153" i="12"/>
  <c r="L153" i="12"/>
  <c r="N153" i="12"/>
  <c r="K154" i="12"/>
  <c r="L154" i="12"/>
  <c r="N154" i="12"/>
  <c r="O142" i="12"/>
  <c r="J142" i="12"/>
  <c r="I142" i="12"/>
  <c r="N141" i="12"/>
  <c r="N142" i="12" s="1"/>
  <c r="L141" i="12"/>
  <c r="K141" i="12"/>
  <c r="K142" i="12" s="1"/>
  <c r="O124" i="12"/>
  <c r="I124" i="12"/>
  <c r="N123" i="12"/>
  <c r="L123" i="12"/>
  <c r="K123" i="12"/>
  <c r="J121" i="12"/>
  <c r="O121" i="12"/>
  <c r="I121" i="12"/>
  <c r="K119" i="12"/>
  <c r="L119" i="12"/>
  <c r="N119" i="12"/>
  <c r="J110" i="12"/>
  <c r="O110" i="12"/>
  <c r="I110" i="12"/>
  <c r="I105" i="12"/>
  <c r="N109" i="12"/>
  <c r="L109" i="12"/>
  <c r="K109" i="12"/>
  <c r="K71" i="12"/>
  <c r="L71" i="12"/>
  <c r="N71" i="12"/>
  <c r="K73" i="12"/>
  <c r="L73" i="12"/>
  <c r="N73" i="12"/>
  <c r="N66" i="12"/>
  <c r="L66" i="12"/>
  <c r="K66" i="12"/>
  <c r="K62" i="12"/>
  <c r="L62" i="12"/>
  <c r="N62" i="12"/>
  <c r="N57" i="12"/>
  <c r="L57" i="12"/>
  <c r="K57" i="12"/>
  <c r="K49" i="12"/>
  <c r="L49" i="12"/>
  <c r="N49" i="12"/>
  <c r="N51" i="12"/>
  <c r="L51" i="12"/>
  <c r="K51" i="12"/>
  <c r="N45" i="12"/>
  <c r="L45" i="12"/>
  <c r="K45" i="12"/>
  <c r="N44" i="12"/>
  <c r="L44" i="12"/>
  <c r="K44" i="12"/>
  <c r="J31" i="12"/>
  <c r="O31" i="12"/>
  <c r="I31" i="12"/>
  <c r="N30" i="12"/>
  <c r="L30" i="12"/>
  <c r="K30" i="12"/>
  <c r="O34" i="12"/>
  <c r="J34" i="12"/>
  <c r="I34" i="12"/>
  <c r="N33" i="12"/>
  <c r="N34" i="12" s="1"/>
  <c r="L33" i="12"/>
  <c r="K33" i="12"/>
  <c r="K34" i="12" s="1"/>
  <c r="J221" i="17" l="1"/>
  <c r="M123" i="12"/>
  <c r="M49" i="12"/>
  <c r="P49" i="12" s="1"/>
  <c r="Q49" i="12" s="1"/>
  <c r="N407" i="17"/>
  <c r="O407" i="17" s="1"/>
  <c r="K31" i="17"/>
  <c r="N31" i="17" s="1"/>
  <c r="O31" i="17" s="1"/>
  <c r="M255" i="12"/>
  <c r="P255" i="12" s="1"/>
  <c r="Q255" i="12" s="1"/>
  <c r="M251" i="12"/>
  <c r="P251" i="12" s="1"/>
  <c r="Q251" i="12" s="1"/>
  <c r="M224" i="12"/>
  <c r="P224" i="12" s="1"/>
  <c r="Q224" i="12" s="1"/>
  <c r="M220" i="12"/>
  <c r="P220" i="12" s="1"/>
  <c r="Q220" i="12" s="1"/>
  <c r="M217" i="12"/>
  <c r="P217" i="12" s="1"/>
  <c r="Q217" i="12" s="1"/>
  <c r="M213" i="12"/>
  <c r="P213" i="12" s="1"/>
  <c r="Q213" i="12" s="1"/>
  <c r="M209" i="12"/>
  <c r="P209" i="12" s="1"/>
  <c r="Q209" i="12" s="1"/>
  <c r="M256" i="12"/>
  <c r="P256" i="12" s="1"/>
  <c r="Q256" i="12" s="1"/>
  <c r="M252" i="12"/>
  <c r="P252" i="12" s="1"/>
  <c r="Q252" i="12" s="1"/>
  <c r="M249" i="12"/>
  <c r="P249" i="12" s="1"/>
  <c r="Q249" i="12" s="1"/>
  <c r="M246" i="12"/>
  <c r="P246" i="12" s="1"/>
  <c r="Q246" i="12" s="1"/>
  <c r="M205" i="12"/>
  <c r="P205" i="12" s="1"/>
  <c r="Q205" i="12" s="1"/>
  <c r="M257" i="12"/>
  <c r="P257" i="12" s="1"/>
  <c r="Q257" i="12" s="1"/>
  <c r="M253" i="12"/>
  <c r="P253" i="12" s="1"/>
  <c r="Q253" i="12" s="1"/>
  <c r="M247" i="12"/>
  <c r="P247" i="12" s="1"/>
  <c r="Q247" i="12" s="1"/>
  <c r="M248" i="12"/>
  <c r="P248" i="12" s="1"/>
  <c r="Q248" i="12" s="1"/>
  <c r="M254" i="12"/>
  <c r="P254" i="12" s="1"/>
  <c r="Q254" i="12" s="1"/>
  <c r="M250" i="12"/>
  <c r="P250" i="12" s="1"/>
  <c r="Q250" i="12" s="1"/>
  <c r="K175" i="17"/>
  <c r="N175" i="17" s="1"/>
  <c r="O175" i="17" s="1"/>
  <c r="K174" i="17"/>
  <c r="N174" i="17" s="1"/>
  <c r="O174" i="17" s="1"/>
  <c r="K180" i="17"/>
  <c r="N180" i="17" s="1"/>
  <c r="O180" i="17" s="1"/>
  <c r="K170" i="17"/>
  <c r="K71" i="17"/>
  <c r="N71" i="17" s="1"/>
  <c r="O71" i="17" s="1"/>
  <c r="K63" i="17"/>
  <c r="N63" i="17" s="1"/>
  <c r="O63" i="17" s="1"/>
  <c r="K66" i="17"/>
  <c r="N66" i="17" s="1"/>
  <c r="O66" i="17" s="1"/>
  <c r="K56" i="17"/>
  <c r="N56" i="17" s="1"/>
  <c r="O56" i="17" s="1"/>
  <c r="K57" i="17"/>
  <c r="N57" i="17" s="1"/>
  <c r="O57" i="17" s="1"/>
  <c r="K26" i="17"/>
  <c r="N26" i="17" s="1"/>
  <c r="O26" i="17" s="1"/>
  <c r="K25" i="17"/>
  <c r="N25" i="17" s="1"/>
  <c r="O25" i="17" s="1"/>
  <c r="K24" i="17"/>
  <c r="N24" i="17" s="1"/>
  <c r="O24" i="17" s="1"/>
  <c r="K22" i="17"/>
  <c r="M245" i="12"/>
  <c r="P245" i="12" s="1"/>
  <c r="Q245" i="12" s="1"/>
  <c r="M179" i="12"/>
  <c r="P179" i="12" s="1"/>
  <c r="Q179" i="12" s="1"/>
  <c r="M222" i="12"/>
  <c r="P222" i="12" s="1"/>
  <c r="Q222" i="12" s="1"/>
  <c r="M215" i="12"/>
  <c r="P215" i="12" s="1"/>
  <c r="Q215" i="12" s="1"/>
  <c r="M211" i="12"/>
  <c r="P211" i="12" s="1"/>
  <c r="Q211" i="12" s="1"/>
  <c r="M207" i="12"/>
  <c r="P207" i="12" s="1"/>
  <c r="Q207" i="12" s="1"/>
  <c r="M225" i="12"/>
  <c r="P225" i="12" s="1"/>
  <c r="Q225" i="12" s="1"/>
  <c r="M206" i="12"/>
  <c r="P206" i="12" s="1"/>
  <c r="Q206" i="12" s="1"/>
  <c r="P223" i="12"/>
  <c r="Q223" i="12" s="1"/>
  <c r="M212" i="12"/>
  <c r="P212" i="12" s="1"/>
  <c r="Q212" i="12" s="1"/>
  <c r="M218" i="12"/>
  <c r="P218" i="12" s="1"/>
  <c r="Q218" i="12" s="1"/>
  <c r="M219" i="12"/>
  <c r="P219" i="12" s="1"/>
  <c r="Q219" i="12" s="1"/>
  <c r="M210" i="12"/>
  <c r="P210" i="12" s="1"/>
  <c r="Q210" i="12" s="1"/>
  <c r="M208" i="12"/>
  <c r="P208" i="12" s="1"/>
  <c r="Q208" i="12" s="1"/>
  <c r="M221" i="12"/>
  <c r="P221" i="12" s="1"/>
  <c r="Q221" i="12" s="1"/>
  <c r="M214" i="12"/>
  <c r="P214" i="12" s="1"/>
  <c r="Q214" i="12" s="1"/>
  <c r="M216" i="12"/>
  <c r="P216" i="12" s="1"/>
  <c r="Q216" i="12" s="1"/>
  <c r="M141" i="12"/>
  <c r="M142" i="12" s="1"/>
  <c r="P204" i="12"/>
  <c r="Q204" i="12" s="1"/>
  <c r="M180" i="12"/>
  <c r="P180" i="12" s="1"/>
  <c r="Q180" i="12" s="1"/>
  <c r="K182" i="12"/>
  <c r="N182" i="12"/>
  <c r="M178" i="12"/>
  <c r="L182" i="12"/>
  <c r="M181" i="12"/>
  <c r="M153" i="12"/>
  <c r="P153" i="12" s="1"/>
  <c r="Q153" i="12" s="1"/>
  <c r="M154" i="12"/>
  <c r="P154" i="12" s="1"/>
  <c r="Q154" i="12" s="1"/>
  <c r="L142" i="12"/>
  <c r="P123" i="12"/>
  <c r="Q123" i="12" s="1"/>
  <c r="M119" i="12"/>
  <c r="M109" i="12"/>
  <c r="P109" i="12" s="1"/>
  <c r="Q109" i="12" s="1"/>
  <c r="M71" i="12"/>
  <c r="M73" i="12"/>
  <c r="P73" i="12" s="1"/>
  <c r="Q73" i="12" s="1"/>
  <c r="M66" i="12"/>
  <c r="P66" i="12" s="1"/>
  <c r="Q66" i="12" s="1"/>
  <c r="P62" i="12"/>
  <c r="Q62" i="12" s="1"/>
  <c r="M57" i="12"/>
  <c r="P57" i="12" s="1"/>
  <c r="Q57" i="12" s="1"/>
  <c r="P51" i="12"/>
  <c r="Q51" i="12" s="1"/>
  <c r="M45" i="12"/>
  <c r="P45" i="12" s="1"/>
  <c r="Q45" i="12" s="1"/>
  <c r="M30" i="12"/>
  <c r="P30" i="12" s="1"/>
  <c r="Q30" i="12" s="1"/>
  <c r="M44" i="12"/>
  <c r="P44" i="12" s="1"/>
  <c r="Q44" i="12" s="1"/>
  <c r="M34" i="12"/>
  <c r="L34" i="12"/>
  <c r="P71" i="12" l="1"/>
  <c r="Q71" i="12" s="1"/>
  <c r="N170" i="17"/>
  <c r="N22" i="17"/>
  <c r="K28" i="17"/>
  <c r="P141" i="12"/>
  <c r="P142" i="12" s="1"/>
  <c r="P178" i="12"/>
  <c r="M182" i="12"/>
  <c r="P181" i="12"/>
  <c r="Q181" i="12" s="1"/>
  <c r="P119" i="12"/>
  <c r="P33" i="12"/>
  <c r="Q33" i="12" s="1"/>
  <c r="Q34" i="12" s="1"/>
  <c r="O170" i="17" l="1"/>
  <c r="O22" i="17"/>
  <c r="Q141" i="12"/>
  <c r="Q142" i="12" s="1"/>
  <c r="Q178" i="12"/>
  <c r="Q182" i="12" s="1"/>
  <c r="P182" i="12"/>
  <c r="Q119" i="12"/>
  <c r="P34" i="12"/>
  <c r="N33" i="14"/>
  <c r="M33" i="14" s="1"/>
  <c r="P33" i="14" s="1"/>
  <c r="Q33" i="14" s="1"/>
  <c r="N34" i="14"/>
  <c r="M34" i="14" s="1"/>
  <c r="P34" i="14" s="1"/>
  <c r="Q34" i="14" s="1"/>
  <c r="I667" i="17"/>
  <c r="I668" i="17"/>
  <c r="I669" i="17"/>
  <c r="I670" i="17"/>
  <c r="I671" i="17"/>
  <c r="I672" i="17"/>
  <c r="I673" i="17"/>
  <c r="I674" i="17"/>
  <c r="I675" i="17"/>
  <c r="I651" i="17"/>
  <c r="I652" i="17"/>
  <c r="I653" i="17"/>
  <c r="I539" i="17"/>
  <c r="I540" i="17"/>
  <c r="I541" i="17"/>
  <c r="I542" i="17"/>
  <c r="I543" i="17"/>
  <c r="I544" i="17"/>
  <c r="I545" i="17"/>
  <c r="I546" i="17"/>
  <c r="I547" i="17"/>
  <c r="I548" i="17"/>
  <c r="I549" i="17"/>
  <c r="I552" i="17"/>
  <c r="I553" i="17"/>
  <c r="I554" i="17"/>
  <c r="I555" i="17"/>
  <c r="I556" i="17"/>
  <c r="I557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97" i="17"/>
  <c r="I498" i="17"/>
  <c r="I499" i="17"/>
  <c r="I500" i="17"/>
  <c r="I501" i="17"/>
  <c r="I502" i="17"/>
  <c r="I503" i="17"/>
  <c r="I504" i="17"/>
  <c r="I505" i="17"/>
  <c r="I506" i="17"/>
  <c r="I507" i="17"/>
  <c r="I433" i="17"/>
  <c r="I446" i="17"/>
  <c r="I449" i="17"/>
  <c r="I399" i="17"/>
  <c r="I374" i="17"/>
  <c r="I375" i="17"/>
  <c r="I376" i="17"/>
  <c r="I377" i="17"/>
  <c r="I378" i="17"/>
  <c r="I379" i="17"/>
  <c r="I360" i="17"/>
  <c r="I361" i="17"/>
  <c r="I362" i="17"/>
  <c r="I363" i="17"/>
  <c r="I347" i="17"/>
  <c r="I348" i="17"/>
  <c r="I349" i="17"/>
  <c r="I337" i="17"/>
  <c r="I338" i="17"/>
  <c r="I339" i="17"/>
  <c r="I340" i="17"/>
  <c r="I341" i="17"/>
  <c r="I342" i="17"/>
  <c r="I343" i="17"/>
  <c r="I328" i="17"/>
  <c r="I329" i="17"/>
  <c r="I330" i="17"/>
  <c r="I331" i="17"/>
  <c r="I332" i="17"/>
  <c r="I333" i="17"/>
  <c r="I308" i="17"/>
  <c r="I302" i="17"/>
  <c r="I303" i="17"/>
  <c r="I298" i="17"/>
  <c r="I299" i="17"/>
  <c r="I287" i="17"/>
  <c r="I288" i="17"/>
  <c r="I289" i="17"/>
  <c r="I283" i="17"/>
  <c r="I274" i="17"/>
  <c r="I275" i="17"/>
  <c r="I278" i="17"/>
  <c r="I279" i="17"/>
  <c r="I263" i="17"/>
  <c r="I264" i="17"/>
  <c r="I266" i="17"/>
  <c r="I186" i="17"/>
  <c r="I187" i="17"/>
  <c r="I188" i="17"/>
  <c r="I189" i="17"/>
  <c r="I190" i="17"/>
  <c r="I191" i="17"/>
  <c r="I192" i="17"/>
  <c r="I193" i="17"/>
  <c r="I194" i="17"/>
  <c r="I173" i="17"/>
  <c r="I179" i="17"/>
  <c r="I73" i="17"/>
  <c r="I62" i="17"/>
  <c r="I67" i="17"/>
  <c r="I68" i="17"/>
  <c r="I58" i="17"/>
  <c r="I40" i="17"/>
  <c r="I33" i="17"/>
  <c r="I34" i="17"/>
  <c r="I27" i="17"/>
  <c r="I28" i="17" s="1"/>
  <c r="I11" i="17"/>
  <c r="I12" i="17"/>
  <c r="J360" i="17"/>
  <c r="J361" i="17"/>
  <c r="J362" i="17"/>
  <c r="J363" i="17"/>
  <c r="L651" i="17"/>
  <c r="L652" i="17"/>
  <c r="L653" i="17"/>
  <c r="J651" i="17"/>
  <c r="J652" i="17"/>
  <c r="J653" i="17"/>
  <c r="L429" i="17"/>
  <c r="J429" i="17"/>
  <c r="L402" i="17"/>
  <c r="L360" i="17"/>
  <c r="L361" i="17"/>
  <c r="L362" i="17"/>
  <c r="L363" i="17"/>
  <c r="L347" i="17"/>
  <c r="L348" i="17"/>
  <c r="L349" i="17"/>
  <c r="K191" i="17"/>
  <c r="K232" i="12"/>
  <c r="L232" i="12"/>
  <c r="N232" i="12"/>
  <c r="K233" i="12"/>
  <c r="L233" i="12"/>
  <c r="N233" i="12"/>
  <c r="K234" i="12"/>
  <c r="L234" i="12"/>
  <c r="N234" i="12"/>
  <c r="K235" i="12"/>
  <c r="L235" i="12"/>
  <c r="N235" i="12"/>
  <c r="N231" i="12"/>
  <c r="L231" i="12"/>
  <c r="K231" i="12"/>
  <c r="O130" i="12"/>
  <c r="J130" i="12"/>
  <c r="I130" i="12"/>
  <c r="N129" i="12"/>
  <c r="N130" i="12" s="1"/>
  <c r="L129" i="12"/>
  <c r="K129" i="12"/>
  <c r="K130" i="12" s="1"/>
  <c r="K48" i="12"/>
  <c r="L48" i="12"/>
  <c r="N48" i="12"/>
  <c r="K18" i="14"/>
  <c r="N18" i="14"/>
  <c r="H109" i="11"/>
  <c r="N109" i="11"/>
  <c r="I221" i="17" l="1"/>
  <c r="M129" i="12"/>
  <c r="M130" i="12" s="1"/>
  <c r="K360" i="17"/>
  <c r="K653" i="17"/>
  <c r="K651" i="17"/>
  <c r="K652" i="17"/>
  <c r="K363" i="17"/>
  <c r="L18" i="14"/>
  <c r="M18" i="14" s="1"/>
  <c r="K236" i="12"/>
  <c r="L236" i="12"/>
  <c r="N236" i="12"/>
  <c r="M235" i="12"/>
  <c r="P235" i="12" s="1"/>
  <c r="Q235" i="12" s="1"/>
  <c r="M231" i="12"/>
  <c r="P234" i="12"/>
  <c r="Q234" i="12" s="1"/>
  <c r="N191" i="17"/>
  <c r="O191" i="17" s="1"/>
  <c r="P233" i="12"/>
  <c r="Q233" i="12" s="1"/>
  <c r="M232" i="12"/>
  <c r="P232" i="12" s="1"/>
  <c r="Q232" i="12" s="1"/>
  <c r="L130" i="12"/>
  <c r="P48" i="12"/>
  <c r="Q48" i="12" s="1"/>
  <c r="P18" i="14" l="1"/>
  <c r="P231" i="12"/>
  <c r="P236" i="12" s="1"/>
  <c r="M236" i="12"/>
  <c r="P129" i="12"/>
  <c r="P130" i="12" s="1"/>
  <c r="Q18" i="14" l="1"/>
  <c r="Q231" i="12"/>
  <c r="Q236" i="12" s="1"/>
  <c r="Q129" i="12"/>
  <c r="Q130" i="12" s="1"/>
  <c r="N15" i="11"/>
  <c r="N26" i="11"/>
  <c r="L308" i="17" l="1"/>
  <c r="J308" i="17"/>
  <c r="K190" i="17"/>
  <c r="L302" i="17"/>
  <c r="K304" i="17"/>
  <c r="M304" i="17"/>
  <c r="L15" i="17"/>
  <c r="L16" i="17" s="1"/>
  <c r="J15" i="17"/>
  <c r="J16" i="17" s="1"/>
  <c r="H16" i="17"/>
  <c r="I16" i="17"/>
  <c r="M16" i="17"/>
  <c r="I9" i="17"/>
  <c r="I13" i="17" s="1"/>
  <c r="J9" i="17"/>
  <c r="G16" i="17"/>
  <c r="H304" i="17"/>
  <c r="G304" i="17"/>
  <c r="K188" i="17"/>
  <c r="K189" i="17"/>
  <c r="N9" i="17" l="1"/>
  <c r="K308" i="17"/>
  <c r="N308" i="17" s="1"/>
  <c r="O308" i="17" s="1"/>
  <c r="N190" i="17"/>
  <c r="O190" i="17" s="1"/>
  <c r="L304" i="17"/>
  <c r="K15" i="17"/>
  <c r="K16" i="17" s="1"/>
  <c r="N189" i="17"/>
  <c r="O189" i="17" s="1"/>
  <c r="N188" i="17"/>
  <c r="O188" i="17" s="1"/>
  <c r="O9" i="17" l="1"/>
  <c r="N15" i="17"/>
  <c r="O15" i="17" l="1"/>
  <c r="O16" i="17" s="1"/>
  <c r="N16" i="17"/>
  <c r="J124" i="12" l="1"/>
  <c r="J105" i="12"/>
  <c r="O105" i="12"/>
  <c r="K202" i="12"/>
  <c r="L202" i="12"/>
  <c r="N202" i="12"/>
  <c r="K203" i="12"/>
  <c r="L203" i="12"/>
  <c r="N203" i="12"/>
  <c r="N148" i="12"/>
  <c r="K148" i="12"/>
  <c r="L148" i="12"/>
  <c r="N104" i="12"/>
  <c r="L104" i="12"/>
  <c r="K104" i="12"/>
  <c r="N88" i="12"/>
  <c r="N89" i="12" s="1"/>
  <c r="L89" i="12"/>
  <c r="K88" i="12"/>
  <c r="K89" i="12" s="1"/>
  <c r="N78" i="12"/>
  <c r="L78" i="12"/>
  <c r="K78" i="12"/>
  <c r="J67" i="12"/>
  <c r="O67" i="12"/>
  <c r="I67" i="12"/>
  <c r="N58" i="12"/>
  <c r="L58" i="12"/>
  <c r="K58" i="12"/>
  <c r="O27" i="12"/>
  <c r="J27" i="12"/>
  <c r="I27" i="12"/>
  <c r="N26" i="12"/>
  <c r="N27" i="12" s="1"/>
  <c r="L26" i="12"/>
  <c r="K26" i="12"/>
  <c r="K27" i="12" s="1"/>
  <c r="H98" i="11"/>
  <c r="M98" i="11"/>
  <c r="N98" i="11" s="1"/>
  <c r="M26" i="12" l="1"/>
  <c r="M27" i="12" s="1"/>
  <c r="M203" i="12"/>
  <c r="P203" i="12" s="1"/>
  <c r="Q203" i="12" s="1"/>
  <c r="M202" i="12"/>
  <c r="P202" i="12" s="1"/>
  <c r="Q202" i="12" s="1"/>
  <c r="M148" i="12"/>
  <c r="P148" i="12" s="1"/>
  <c r="Q148" i="12" s="1"/>
  <c r="P88" i="12"/>
  <c r="P89" i="12" s="1"/>
  <c r="M104" i="12"/>
  <c r="P104" i="12" s="1"/>
  <c r="Q104" i="12" s="1"/>
  <c r="P26" i="12"/>
  <c r="P27" i="12" s="1"/>
  <c r="M78" i="12"/>
  <c r="P78" i="12" s="1"/>
  <c r="Q78" i="12" s="1"/>
  <c r="M58" i="12"/>
  <c r="P58" i="12" s="1"/>
  <c r="Q58" i="12" s="1"/>
  <c r="L27" i="12"/>
  <c r="H224" i="17"/>
  <c r="M224" i="17"/>
  <c r="G224" i="17"/>
  <c r="H380" i="17"/>
  <c r="M380" i="17"/>
  <c r="G380" i="17"/>
  <c r="Q88" i="12" l="1"/>
  <c r="Q89" i="12" s="1"/>
  <c r="Q26" i="12"/>
  <c r="Q27" i="12" s="1"/>
  <c r="N652" i="17"/>
  <c r="O652" i="17" s="1"/>
  <c r="J539" i="17" l="1"/>
  <c r="L539" i="17"/>
  <c r="J540" i="17"/>
  <c r="L540" i="17"/>
  <c r="J541" i="17"/>
  <c r="L541" i="17"/>
  <c r="J542" i="17"/>
  <c r="L542" i="17"/>
  <c r="L476" i="17"/>
  <c r="J476" i="17"/>
  <c r="L475" i="17"/>
  <c r="J475" i="17"/>
  <c r="L474" i="17"/>
  <c r="J474" i="17"/>
  <c r="L472" i="17"/>
  <c r="J472" i="17"/>
  <c r="L471" i="17"/>
  <c r="J471" i="17"/>
  <c r="L470" i="17"/>
  <c r="J470" i="17"/>
  <c r="L469" i="17"/>
  <c r="J469" i="17"/>
  <c r="L468" i="17"/>
  <c r="J468" i="17"/>
  <c r="L467" i="17"/>
  <c r="J467" i="17"/>
  <c r="L465" i="17"/>
  <c r="L464" i="17"/>
  <c r="J464" i="17"/>
  <c r="L463" i="17"/>
  <c r="J463" i="17"/>
  <c r="J462" i="17"/>
  <c r="L462" i="17"/>
  <c r="M450" i="17"/>
  <c r="H450" i="17"/>
  <c r="G450" i="17"/>
  <c r="I429" i="17"/>
  <c r="I373" i="17"/>
  <c r="J373" i="17"/>
  <c r="L373" i="17"/>
  <c r="H371" i="17"/>
  <c r="M371" i="17"/>
  <c r="G371" i="17"/>
  <c r="J366" i="17"/>
  <c r="L366" i="17"/>
  <c r="H334" i="17"/>
  <c r="M334" i="17"/>
  <c r="H267" i="17"/>
  <c r="M267" i="17"/>
  <c r="G267" i="17"/>
  <c r="K194" i="17"/>
  <c r="K193" i="17"/>
  <c r="K187" i="17"/>
  <c r="K192" i="17"/>
  <c r="H74" i="17"/>
  <c r="M74" i="17"/>
  <c r="G74" i="17"/>
  <c r="K463" i="17" l="1"/>
  <c r="N463" i="17" s="1"/>
  <c r="O463" i="17" s="1"/>
  <c r="K470" i="17"/>
  <c r="N470" i="17" s="1"/>
  <c r="O470" i="17" s="1"/>
  <c r="K474" i="17"/>
  <c r="N474" i="17" s="1"/>
  <c r="O474" i="17" s="1"/>
  <c r="K468" i="17"/>
  <c r="N468" i="17" s="1"/>
  <c r="O468" i="17" s="1"/>
  <c r="K464" i="17"/>
  <c r="N464" i="17" s="1"/>
  <c r="O464" i="17" s="1"/>
  <c r="K467" i="17"/>
  <c r="N467" i="17" s="1"/>
  <c r="O467" i="17" s="1"/>
  <c r="K475" i="17"/>
  <c r="N475" i="17" s="1"/>
  <c r="O475" i="17" s="1"/>
  <c r="K476" i="17"/>
  <c r="N476" i="17" s="1"/>
  <c r="O476" i="17" s="1"/>
  <c r="K542" i="17"/>
  <c r="N542" i="17" s="1"/>
  <c r="O542" i="17" s="1"/>
  <c r="K462" i="17"/>
  <c r="N462" i="17" s="1"/>
  <c r="O462" i="17" s="1"/>
  <c r="K540" i="17"/>
  <c r="N540" i="17" s="1"/>
  <c r="O540" i="17" s="1"/>
  <c r="K541" i="17"/>
  <c r="N541" i="17" s="1"/>
  <c r="O541" i="17" s="1"/>
  <c r="K539" i="17"/>
  <c r="N469" i="17"/>
  <c r="O469" i="17" s="1"/>
  <c r="N366" i="17"/>
  <c r="O366" i="17" s="1"/>
  <c r="N472" i="17"/>
  <c r="O472" i="17" s="1"/>
  <c r="N471" i="17"/>
  <c r="O471" i="17" s="1"/>
  <c r="N465" i="17"/>
  <c r="O465" i="17" s="1"/>
  <c r="N449" i="17"/>
  <c r="O449" i="17" s="1"/>
  <c r="N433" i="17"/>
  <c r="O433" i="17" s="1"/>
  <c r="N446" i="17"/>
  <c r="O446" i="17" s="1"/>
  <c r="K429" i="17"/>
  <c r="K373" i="17"/>
  <c r="K264" i="17"/>
  <c r="N264" i="17" s="1"/>
  <c r="O264" i="17" s="1"/>
  <c r="K263" i="17"/>
  <c r="N263" i="17" s="1"/>
  <c r="O263" i="17" s="1"/>
  <c r="N193" i="17"/>
  <c r="O193" i="17" s="1"/>
  <c r="N194" i="17"/>
  <c r="O194" i="17" s="1"/>
  <c r="N187" i="17"/>
  <c r="O187" i="17" s="1"/>
  <c r="N192" i="17"/>
  <c r="O192" i="17" s="1"/>
  <c r="K62" i="17"/>
  <c r="N62" i="17" s="1"/>
  <c r="O62" i="17" s="1"/>
  <c r="N539" i="17" l="1"/>
  <c r="O539" i="17" s="1"/>
  <c r="N373" i="17"/>
  <c r="N429" i="17"/>
  <c r="O429" i="17" s="1"/>
  <c r="O373" i="17" l="1"/>
  <c r="J16" i="14"/>
  <c r="O16" i="14"/>
  <c r="I16" i="14"/>
  <c r="K15" i="14"/>
  <c r="M52" i="11"/>
  <c r="M51" i="11"/>
  <c r="J150" i="12"/>
  <c r="O150" i="12"/>
  <c r="I150" i="12"/>
  <c r="N201" i="12"/>
  <c r="L201" i="12"/>
  <c r="K201" i="12"/>
  <c r="N200" i="12"/>
  <c r="L200" i="12"/>
  <c r="K200" i="12"/>
  <c r="N199" i="12"/>
  <c r="L199" i="12"/>
  <c r="K199" i="12"/>
  <c r="N198" i="12"/>
  <c r="L198" i="12"/>
  <c r="K198" i="12"/>
  <c r="N197" i="12"/>
  <c r="L197" i="12"/>
  <c r="K197" i="12"/>
  <c r="N196" i="12"/>
  <c r="L196" i="12"/>
  <c r="K196" i="12"/>
  <c r="N195" i="12"/>
  <c r="L195" i="12"/>
  <c r="K195" i="12"/>
  <c r="N194" i="12"/>
  <c r="L194" i="12"/>
  <c r="K194" i="12"/>
  <c r="N193" i="12"/>
  <c r="L193" i="12"/>
  <c r="K193" i="12"/>
  <c r="N192" i="12"/>
  <c r="L192" i="12"/>
  <c r="K192" i="12"/>
  <c r="N191" i="12"/>
  <c r="L191" i="12"/>
  <c r="K191" i="12"/>
  <c r="N190" i="12"/>
  <c r="L190" i="12"/>
  <c r="K190" i="12"/>
  <c r="N189" i="12"/>
  <c r="L189" i="12"/>
  <c r="K189" i="12"/>
  <c r="N188" i="12"/>
  <c r="L188" i="12"/>
  <c r="K188" i="12"/>
  <c r="N187" i="12"/>
  <c r="L187" i="12"/>
  <c r="K187" i="12"/>
  <c r="O266" i="12"/>
  <c r="J266" i="12"/>
  <c r="I266" i="12"/>
  <c r="N265" i="12"/>
  <c r="N266" i="12" s="1"/>
  <c r="L265" i="12"/>
  <c r="K265" i="12"/>
  <c r="K266" i="12" s="1"/>
  <c r="K241" i="12"/>
  <c r="L241" i="12"/>
  <c r="L242" i="12" s="1"/>
  <c r="N241" i="12"/>
  <c r="I242" i="12"/>
  <c r="J242" i="12"/>
  <c r="O242" i="12"/>
  <c r="K244" i="12"/>
  <c r="L244" i="12"/>
  <c r="L263" i="12" s="1"/>
  <c r="N244" i="12"/>
  <c r="N263" i="12" s="1"/>
  <c r="K262" i="12"/>
  <c r="L262" i="12"/>
  <c r="N262" i="12"/>
  <c r="N163" i="12"/>
  <c r="N168" i="12" s="1"/>
  <c r="L163" i="12"/>
  <c r="L168" i="12" s="1"/>
  <c r="K163" i="12"/>
  <c r="K168" i="12" s="1"/>
  <c r="K147" i="12"/>
  <c r="L147" i="12"/>
  <c r="N147" i="12"/>
  <c r="J80" i="12"/>
  <c r="O80" i="12"/>
  <c r="I80" i="12"/>
  <c r="J46" i="12"/>
  <c r="O46" i="12"/>
  <c r="I46" i="12"/>
  <c r="N39" i="12"/>
  <c r="N41" i="12" s="1"/>
  <c r="L39" i="12"/>
  <c r="L41" i="12" s="1"/>
  <c r="K39" i="12"/>
  <c r="K41" i="12" s="1"/>
  <c r="H119" i="11"/>
  <c r="N119" i="11" s="1"/>
  <c r="H118" i="11"/>
  <c r="N118" i="11" s="1"/>
  <c r="H110" i="11"/>
  <c r="N110" i="11" s="1"/>
  <c r="M62" i="11"/>
  <c r="M56" i="11"/>
  <c r="M55" i="11"/>
  <c r="M54" i="11"/>
  <c r="M53" i="11"/>
  <c r="N29" i="11"/>
  <c r="N16" i="11"/>
  <c r="N27" i="11"/>
  <c r="H101" i="11"/>
  <c r="M101" i="11"/>
  <c r="N101" i="11" s="1"/>
  <c r="N16" i="14"/>
  <c r="J59" i="12"/>
  <c r="O59" i="12"/>
  <c r="I59" i="12"/>
  <c r="O139" i="12"/>
  <c r="J139" i="12"/>
  <c r="I139" i="12"/>
  <c r="N138" i="12"/>
  <c r="N139" i="12" s="1"/>
  <c r="L138" i="12"/>
  <c r="L139" i="12" s="1"/>
  <c r="K138" i="12"/>
  <c r="K139" i="12" s="1"/>
  <c r="N115" i="12"/>
  <c r="L115" i="12"/>
  <c r="K115" i="12"/>
  <c r="N83" i="12"/>
  <c r="L83" i="12"/>
  <c r="K83" i="12"/>
  <c r="K61" i="12"/>
  <c r="L61" i="12"/>
  <c r="N61" i="12"/>
  <c r="K55" i="12"/>
  <c r="L55" i="12"/>
  <c r="N55" i="12"/>
  <c r="M184" i="17"/>
  <c r="H184" i="17"/>
  <c r="G184" i="17"/>
  <c r="L184" i="17"/>
  <c r="J183" i="17"/>
  <c r="J184" i="17" s="1"/>
  <c r="I183" i="17"/>
  <c r="I184" i="17" s="1"/>
  <c r="L674" i="17"/>
  <c r="J674" i="17"/>
  <c r="L673" i="17"/>
  <c r="J673" i="17"/>
  <c r="L671" i="17"/>
  <c r="J671" i="17"/>
  <c r="L670" i="17"/>
  <c r="J670" i="17"/>
  <c r="L669" i="17"/>
  <c r="J669" i="17"/>
  <c r="L668" i="17"/>
  <c r="J668" i="17"/>
  <c r="L667" i="17"/>
  <c r="J667" i="17"/>
  <c r="N618" i="17"/>
  <c r="O618" i="17" s="1"/>
  <c r="L557" i="17"/>
  <c r="J557" i="17"/>
  <c r="L556" i="17"/>
  <c r="J556" i="17"/>
  <c r="L555" i="17"/>
  <c r="J555" i="17"/>
  <c r="J554" i="17"/>
  <c r="K554" i="17" s="1"/>
  <c r="L553" i="17"/>
  <c r="J553" i="17"/>
  <c r="L552" i="17"/>
  <c r="J552" i="17"/>
  <c r="L549" i="17"/>
  <c r="J549" i="17"/>
  <c r="L548" i="17"/>
  <c r="J548" i="17"/>
  <c r="L547" i="17"/>
  <c r="J547" i="17"/>
  <c r="L546" i="17"/>
  <c r="J546" i="17"/>
  <c r="L545" i="17"/>
  <c r="J545" i="17"/>
  <c r="L506" i="17"/>
  <c r="J506" i="17"/>
  <c r="L504" i="17"/>
  <c r="J504" i="17"/>
  <c r="L503" i="17"/>
  <c r="J503" i="17"/>
  <c r="L502" i="17"/>
  <c r="J502" i="17"/>
  <c r="L501" i="17"/>
  <c r="J501" i="17"/>
  <c r="L500" i="17"/>
  <c r="J500" i="17"/>
  <c r="L499" i="17"/>
  <c r="J499" i="17"/>
  <c r="L498" i="17"/>
  <c r="J498" i="17"/>
  <c r="L497" i="17"/>
  <c r="J497" i="17"/>
  <c r="L496" i="17"/>
  <c r="J496" i="17"/>
  <c r="L495" i="17"/>
  <c r="J495" i="17"/>
  <c r="L494" i="17"/>
  <c r="J494" i="17"/>
  <c r="L493" i="17"/>
  <c r="J493" i="17"/>
  <c r="L492" i="17"/>
  <c r="J492" i="17"/>
  <c r="L491" i="17"/>
  <c r="J491" i="17"/>
  <c r="L490" i="17"/>
  <c r="J490" i="17"/>
  <c r="L489" i="17"/>
  <c r="J489" i="17"/>
  <c r="L488" i="17"/>
  <c r="J488" i="17"/>
  <c r="L486" i="17"/>
  <c r="J486" i="17"/>
  <c r="L485" i="17"/>
  <c r="J485" i="17"/>
  <c r="L484" i="17"/>
  <c r="J484" i="17"/>
  <c r="L483" i="17"/>
  <c r="J483" i="17"/>
  <c r="L481" i="17"/>
  <c r="J481" i="17"/>
  <c r="L480" i="17"/>
  <c r="J480" i="17"/>
  <c r="K480" i="17" s="1"/>
  <c r="L479" i="17"/>
  <c r="J479" i="17"/>
  <c r="L478" i="17"/>
  <c r="J478" i="17"/>
  <c r="L477" i="17"/>
  <c r="J477" i="17"/>
  <c r="L473" i="17"/>
  <c r="J473" i="17"/>
  <c r="L466" i="17"/>
  <c r="J466" i="17"/>
  <c r="K556" i="17" l="1"/>
  <c r="N556" i="17" s="1"/>
  <c r="O556" i="17" s="1"/>
  <c r="K477" i="17"/>
  <c r="K484" i="17"/>
  <c r="K491" i="17"/>
  <c r="N491" i="17" s="1"/>
  <c r="O491" i="17" s="1"/>
  <c r="K496" i="17"/>
  <c r="K263" i="12"/>
  <c r="K502" i="17"/>
  <c r="N502" i="17" s="1"/>
  <c r="O502" i="17" s="1"/>
  <c r="K473" i="17"/>
  <c r="N473" i="17" s="1"/>
  <c r="O473" i="17" s="1"/>
  <c r="K501" i="17"/>
  <c r="N501" i="17" s="1"/>
  <c r="O501" i="17" s="1"/>
  <c r="K546" i="17"/>
  <c r="N546" i="17" s="1"/>
  <c r="O546" i="17" s="1"/>
  <c r="K493" i="17"/>
  <c r="N493" i="17" s="1"/>
  <c r="O493" i="17" s="1"/>
  <c r="K498" i="17"/>
  <c r="N498" i="17" s="1"/>
  <c r="O498" i="17" s="1"/>
  <c r="K549" i="17"/>
  <c r="N549" i="17" s="1"/>
  <c r="O549" i="17" s="1"/>
  <c r="K479" i="17"/>
  <c r="N479" i="17" s="1"/>
  <c r="O479" i="17" s="1"/>
  <c r="K483" i="17"/>
  <c r="N483" i="17" s="1"/>
  <c r="O483" i="17" s="1"/>
  <c r="N480" i="17"/>
  <c r="O480" i="17" s="1"/>
  <c r="K488" i="17"/>
  <c r="N488" i="17" s="1"/>
  <c r="O488" i="17" s="1"/>
  <c r="K494" i="17"/>
  <c r="N494" i="17" s="1"/>
  <c r="O494" i="17" s="1"/>
  <c r="K499" i="17"/>
  <c r="N499" i="17" s="1"/>
  <c r="O499" i="17" s="1"/>
  <c r="K506" i="17"/>
  <c r="N506" i="17" s="1"/>
  <c r="O506" i="17" s="1"/>
  <c r="K466" i="17"/>
  <c r="N466" i="17" s="1"/>
  <c r="O466" i="17" s="1"/>
  <c r="K481" i="17"/>
  <c r="N481" i="17" s="1"/>
  <c r="O481" i="17" s="1"/>
  <c r="K489" i="17"/>
  <c r="N489" i="17" s="1"/>
  <c r="O489" i="17" s="1"/>
  <c r="K495" i="17"/>
  <c r="N495" i="17" s="1"/>
  <c r="O495" i="17" s="1"/>
  <c r="K500" i="17"/>
  <c r="N500" i="17" s="1"/>
  <c r="O500" i="17" s="1"/>
  <c r="K545" i="17"/>
  <c r="N545" i="17" s="1"/>
  <c r="O545" i="17" s="1"/>
  <c r="K553" i="17"/>
  <c r="N553" i="17" s="1"/>
  <c r="O553" i="17" s="1"/>
  <c r="K547" i="17"/>
  <c r="N547" i="17" s="1"/>
  <c r="O547" i="17" s="1"/>
  <c r="K670" i="17"/>
  <c r="N670" i="17" s="1"/>
  <c r="O670" i="17" s="1"/>
  <c r="K552" i="17"/>
  <c r="N552" i="17" s="1"/>
  <c r="O552" i="17" s="1"/>
  <c r="K667" i="17"/>
  <c r="N667" i="17" s="1"/>
  <c r="O667" i="17" s="1"/>
  <c r="K668" i="17"/>
  <c r="N668" i="17" s="1"/>
  <c r="O668" i="17" s="1"/>
  <c r="K490" i="17"/>
  <c r="N490" i="17" s="1"/>
  <c r="O490" i="17" s="1"/>
  <c r="K557" i="17"/>
  <c r="N557" i="17" s="1"/>
  <c r="O557" i="17" s="1"/>
  <c r="N674" i="17"/>
  <c r="O674" i="17" s="1"/>
  <c r="K478" i="17"/>
  <c r="N478" i="17" s="1"/>
  <c r="O478" i="17" s="1"/>
  <c r="K485" i="17"/>
  <c r="N485" i="17" s="1"/>
  <c r="O485" i="17" s="1"/>
  <c r="K492" i="17"/>
  <c r="N492" i="17" s="1"/>
  <c r="O492" i="17" s="1"/>
  <c r="K497" i="17"/>
  <c r="N497" i="17" s="1"/>
  <c r="O497" i="17" s="1"/>
  <c r="K503" i="17"/>
  <c r="N503" i="17" s="1"/>
  <c r="O503" i="17" s="1"/>
  <c r="K548" i="17"/>
  <c r="N548" i="17" s="1"/>
  <c r="O548" i="17" s="1"/>
  <c r="K555" i="17"/>
  <c r="N555" i="17" s="1"/>
  <c r="O555" i="17" s="1"/>
  <c r="P61" i="12"/>
  <c r="Q61" i="12" s="1"/>
  <c r="N486" i="17"/>
  <c r="O486" i="17" s="1"/>
  <c r="N477" i="17"/>
  <c r="O477" i="17" s="1"/>
  <c r="N484" i="17"/>
  <c r="O484" i="17" s="1"/>
  <c r="N496" i="17"/>
  <c r="O496" i="17" s="1"/>
  <c r="N673" i="17"/>
  <c r="O673" i="17" s="1"/>
  <c r="N504" i="17"/>
  <c r="N669" i="17"/>
  <c r="O669" i="17" s="1"/>
  <c r="N226" i="12"/>
  <c r="K226" i="12"/>
  <c r="L226" i="12"/>
  <c r="N554" i="17"/>
  <c r="O554" i="17" s="1"/>
  <c r="N671" i="17"/>
  <c r="O671" i="17" s="1"/>
  <c r="M190" i="12"/>
  <c r="P190" i="12" s="1"/>
  <c r="Q190" i="12" s="1"/>
  <c r="M197" i="12"/>
  <c r="P197" i="12" s="1"/>
  <c r="Q197" i="12" s="1"/>
  <c r="M188" i="12"/>
  <c r="P188" i="12" s="1"/>
  <c r="Q188" i="12" s="1"/>
  <c r="P241" i="12"/>
  <c r="P242" i="12" s="1"/>
  <c r="K16" i="14"/>
  <c r="L15" i="14"/>
  <c r="M15" i="14" s="1"/>
  <c r="N52" i="11"/>
  <c r="N51" i="11"/>
  <c r="M194" i="12"/>
  <c r="P194" i="12" s="1"/>
  <c r="Q194" i="12" s="1"/>
  <c r="M196" i="12"/>
  <c r="P196" i="12" s="1"/>
  <c r="Q196" i="12" s="1"/>
  <c r="M187" i="12"/>
  <c r="P187" i="12" s="1"/>
  <c r="Q187" i="12" s="1"/>
  <c r="M195" i="12"/>
  <c r="P195" i="12" s="1"/>
  <c r="Q195" i="12" s="1"/>
  <c r="M198" i="12"/>
  <c r="P198" i="12" s="1"/>
  <c r="Q198" i="12" s="1"/>
  <c r="M192" i="12"/>
  <c r="P192" i="12" s="1"/>
  <c r="Q192" i="12" s="1"/>
  <c r="M191" i="12"/>
  <c r="P191" i="12" s="1"/>
  <c r="Q191" i="12" s="1"/>
  <c r="M200" i="12"/>
  <c r="P200" i="12" s="1"/>
  <c r="Q200" i="12" s="1"/>
  <c r="M193" i="12"/>
  <c r="P193" i="12" s="1"/>
  <c r="Q193" i="12" s="1"/>
  <c r="M189" i="12"/>
  <c r="P189" i="12" s="1"/>
  <c r="Q189" i="12" s="1"/>
  <c r="M199" i="12"/>
  <c r="P199" i="12" s="1"/>
  <c r="Q199" i="12" s="1"/>
  <c r="M201" i="12"/>
  <c r="P201" i="12" s="1"/>
  <c r="Q201" i="12" s="1"/>
  <c r="M265" i="12"/>
  <c r="P265" i="12" s="1"/>
  <c r="N242" i="12"/>
  <c r="L266" i="12"/>
  <c r="K242" i="12"/>
  <c r="M244" i="12"/>
  <c r="M262" i="12"/>
  <c r="P262" i="12" s="1"/>
  <c r="Q262" i="12" s="1"/>
  <c r="M163" i="12"/>
  <c r="M147" i="12"/>
  <c r="M39" i="12"/>
  <c r="M41" i="12" s="1"/>
  <c r="M138" i="12"/>
  <c r="M139" i="12" s="1"/>
  <c r="N55" i="11"/>
  <c r="N56" i="11"/>
  <c r="N54" i="11"/>
  <c r="N62" i="11"/>
  <c r="N53" i="11"/>
  <c r="M83" i="12"/>
  <c r="P83" i="12" s="1"/>
  <c r="Q83" i="12" s="1"/>
  <c r="M55" i="12"/>
  <c r="K183" i="17"/>
  <c r="N183" i="17" s="1"/>
  <c r="O183" i="17" s="1"/>
  <c r="O184" i="17" s="1"/>
  <c r="N617" i="17"/>
  <c r="O617" i="17" s="1"/>
  <c r="N602" i="17"/>
  <c r="O602" i="17" s="1"/>
  <c r="N605" i="17"/>
  <c r="O605" i="17" s="1"/>
  <c r="N606" i="17"/>
  <c r="O606" i="17" s="1"/>
  <c r="N607" i="17"/>
  <c r="O607" i="17" s="1"/>
  <c r="N613" i="17"/>
  <c r="O613" i="17" s="1"/>
  <c r="N608" i="17"/>
  <c r="O608" i="17" s="1"/>
  <c r="N609" i="17"/>
  <c r="O609" i="17" s="1"/>
  <c r="N615" i="17"/>
  <c r="O615" i="17" s="1"/>
  <c r="N616" i="17"/>
  <c r="O616" i="17" s="1"/>
  <c r="N619" i="17"/>
  <c r="O619" i="17" s="1"/>
  <c r="N601" i="17"/>
  <c r="O601" i="17" s="1"/>
  <c r="N600" i="17"/>
  <c r="O600" i="17" s="1"/>
  <c r="N599" i="17"/>
  <c r="O599" i="17" s="1"/>
  <c r="N596" i="17"/>
  <c r="O596" i="17" s="1"/>
  <c r="N595" i="17"/>
  <c r="O595" i="17" s="1"/>
  <c r="N594" i="17"/>
  <c r="O594" i="17" s="1"/>
  <c r="N586" i="17"/>
  <c r="O586" i="17" s="1"/>
  <c r="N591" i="17"/>
  <c r="O591" i="17" s="1"/>
  <c r="N593" i="17"/>
  <c r="N590" i="17"/>
  <c r="O590" i="17" s="1"/>
  <c r="N589" i="17"/>
  <c r="O589" i="17" s="1"/>
  <c r="N588" i="17"/>
  <c r="O588" i="17" s="1"/>
  <c r="N585" i="17"/>
  <c r="O585" i="17" s="1"/>
  <c r="N584" i="17"/>
  <c r="O584" i="17" s="1"/>
  <c r="N580" i="17"/>
  <c r="O580" i="17" s="1"/>
  <c r="O504" i="17" l="1"/>
  <c r="O593" i="17"/>
  <c r="P244" i="12"/>
  <c r="M263" i="12"/>
  <c r="P163" i="12"/>
  <c r="P168" i="12" s="1"/>
  <c r="M168" i="12"/>
  <c r="M226" i="12"/>
  <c r="M242" i="12"/>
  <c r="P147" i="12"/>
  <c r="M150" i="12"/>
  <c r="L16" i="14"/>
  <c r="P15" i="14"/>
  <c r="P226" i="12"/>
  <c r="M266" i="12"/>
  <c r="P266" i="12"/>
  <c r="Q265" i="12"/>
  <c r="Q266" i="12" s="1"/>
  <c r="Q241" i="12"/>
  <c r="Q242" i="12" s="1"/>
  <c r="Q163" i="12"/>
  <c r="Q168" i="12" s="1"/>
  <c r="P39" i="12"/>
  <c r="P41" i="12" s="1"/>
  <c r="P138" i="12"/>
  <c r="P139" i="12" s="1"/>
  <c r="P115" i="12"/>
  <c r="P55" i="12"/>
  <c r="M16" i="14"/>
  <c r="N184" i="17"/>
  <c r="K184" i="17"/>
  <c r="Q115" i="12" l="1"/>
  <c r="Q244" i="12"/>
  <c r="Q263" i="12" s="1"/>
  <c r="P263" i="12"/>
  <c r="Q147" i="12"/>
  <c r="Q15" i="14"/>
  <c r="P16" i="14"/>
  <c r="Q226" i="12"/>
  <c r="Q39" i="12"/>
  <c r="Q41" i="12" s="1"/>
  <c r="Q138" i="12"/>
  <c r="Q139" i="12" s="1"/>
  <c r="Q55" i="12"/>
  <c r="L544" i="17"/>
  <c r="J544" i="17"/>
  <c r="L543" i="17"/>
  <c r="J543" i="17"/>
  <c r="J405" i="17"/>
  <c r="K405" i="17" s="1"/>
  <c r="J406" i="17"/>
  <c r="K406" i="17" s="1"/>
  <c r="J417" i="17"/>
  <c r="K417" i="17" s="1"/>
  <c r="J418" i="17"/>
  <c r="K418" i="17" s="1"/>
  <c r="J422" i="17"/>
  <c r="K422" i="17" s="1"/>
  <c r="J421" i="17"/>
  <c r="K421" i="17" s="1"/>
  <c r="J423" i="17"/>
  <c r="J424" i="17"/>
  <c r="K424" i="17" s="1"/>
  <c r="L427" i="17"/>
  <c r="J425" i="17"/>
  <c r="K425" i="17" s="1"/>
  <c r="H400" i="17"/>
  <c r="M400" i="17"/>
  <c r="G400" i="17"/>
  <c r="L383" i="17"/>
  <c r="J383" i="17"/>
  <c r="J378" i="17"/>
  <c r="J377" i="17"/>
  <c r="K377" i="17" s="1"/>
  <c r="J376" i="17"/>
  <c r="K376" i="17" s="1"/>
  <c r="J374" i="17"/>
  <c r="K374" i="17" s="1"/>
  <c r="H364" i="17"/>
  <c r="M364" i="17"/>
  <c r="G364" i="17"/>
  <c r="N361" i="17"/>
  <c r="O361" i="17" s="1"/>
  <c r="H350" i="17"/>
  <c r="G350" i="17"/>
  <c r="J349" i="17"/>
  <c r="K349" i="17" s="1"/>
  <c r="H344" i="17"/>
  <c r="M344" i="17"/>
  <c r="G344" i="17"/>
  <c r="L339" i="17"/>
  <c r="J339" i="17"/>
  <c r="L338" i="17"/>
  <c r="J338" i="17"/>
  <c r="L337" i="17"/>
  <c r="J337" i="17"/>
  <c r="L336" i="17"/>
  <c r="J336" i="17"/>
  <c r="I336" i="17"/>
  <c r="L343" i="17"/>
  <c r="J343" i="17"/>
  <c r="L342" i="17"/>
  <c r="J342" i="17"/>
  <c r="L330" i="17"/>
  <c r="J330" i="17"/>
  <c r="L331" i="17"/>
  <c r="J331" i="17"/>
  <c r="L329" i="17"/>
  <c r="J329" i="17"/>
  <c r="L328" i="17"/>
  <c r="J328" i="17"/>
  <c r="L299" i="17"/>
  <c r="J299" i="17"/>
  <c r="L298" i="17"/>
  <c r="J298" i="17"/>
  <c r="L297" i="17"/>
  <c r="J297" i="17"/>
  <c r="I297" i="17"/>
  <c r="I300" i="17" s="1"/>
  <c r="L288" i="17"/>
  <c r="J288" i="17"/>
  <c r="N286" i="17"/>
  <c r="O286" i="17" s="1"/>
  <c r="I286" i="17"/>
  <c r="L278" i="17"/>
  <c r="J278" i="17"/>
  <c r="L275" i="17"/>
  <c r="J275" i="17"/>
  <c r="L273" i="17"/>
  <c r="J273" i="17"/>
  <c r="I273" i="17"/>
  <c r="H271" i="17"/>
  <c r="M271" i="17"/>
  <c r="G271" i="17"/>
  <c r="J269" i="17"/>
  <c r="K269" i="17" s="1"/>
  <c r="K271" i="17" s="1"/>
  <c r="I269" i="17"/>
  <c r="J242" i="17"/>
  <c r="J243" i="17" s="1"/>
  <c r="M243" i="17"/>
  <c r="H243" i="17"/>
  <c r="G243" i="17"/>
  <c r="L242" i="17"/>
  <c r="L243" i="17" s="1"/>
  <c r="I242" i="17"/>
  <c r="I243" i="17" s="1"/>
  <c r="L179" i="17"/>
  <c r="J179" i="17"/>
  <c r="K383" i="17" l="1"/>
  <c r="N383" i="17" s="1"/>
  <c r="O383" i="17" s="1"/>
  <c r="K288" i="17"/>
  <c r="K342" i="17"/>
  <c r="N342" i="17" s="1"/>
  <c r="O342" i="17" s="1"/>
  <c r="K339" i="17"/>
  <c r="N339" i="17" s="1"/>
  <c r="O339" i="17" s="1"/>
  <c r="K328" i="17"/>
  <c r="N328" i="17" s="1"/>
  <c r="O328" i="17" s="1"/>
  <c r="K544" i="17"/>
  <c r="N544" i="17" s="1"/>
  <c r="O544" i="17" s="1"/>
  <c r="K330" i="17"/>
  <c r="N330" i="17" s="1"/>
  <c r="O330" i="17" s="1"/>
  <c r="K338" i="17"/>
  <c r="N338" i="17" s="1"/>
  <c r="O338" i="17" s="1"/>
  <c r="K543" i="17"/>
  <c r="K329" i="17"/>
  <c r="N329" i="17" s="1"/>
  <c r="O329" i="17" s="1"/>
  <c r="K331" i="17"/>
  <c r="N331" i="17" s="1"/>
  <c r="O331" i="17" s="1"/>
  <c r="K343" i="17"/>
  <c r="N343" i="17" s="1"/>
  <c r="O343" i="17" s="1"/>
  <c r="J300" i="17"/>
  <c r="L300" i="17"/>
  <c r="N337" i="17"/>
  <c r="O337" i="17" s="1"/>
  <c r="N425" i="17"/>
  <c r="O425" i="17" s="1"/>
  <c r="I450" i="17"/>
  <c r="J450" i="17"/>
  <c r="L450" i="17"/>
  <c r="Q16" i="14"/>
  <c r="N405" i="17"/>
  <c r="O405" i="17" s="1"/>
  <c r="N406" i="17"/>
  <c r="O406" i="17" s="1"/>
  <c r="N418" i="17"/>
  <c r="O418" i="17" s="1"/>
  <c r="N417" i="17"/>
  <c r="O417" i="17" s="1"/>
  <c r="N422" i="17"/>
  <c r="O422" i="17" s="1"/>
  <c r="N424" i="17"/>
  <c r="O424" i="17" s="1"/>
  <c r="N421" i="17"/>
  <c r="O421" i="17" s="1"/>
  <c r="N423" i="17"/>
  <c r="O423" i="17" s="1"/>
  <c r="N378" i="17"/>
  <c r="O378" i="17" s="1"/>
  <c r="N377" i="17"/>
  <c r="O377" i="17" s="1"/>
  <c r="N376" i="17"/>
  <c r="O376" i="17" s="1"/>
  <c r="N360" i="17"/>
  <c r="O360" i="17" s="1"/>
  <c r="N349" i="17"/>
  <c r="O349" i="17" s="1"/>
  <c r="K336" i="17"/>
  <c r="K297" i="17"/>
  <c r="N298" i="17"/>
  <c r="O298" i="17" s="1"/>
  <c r="K299" i="17"/>
  <c r="N299" i="17" s="1"/>
  <c r="O299" i="17" s="1"/>
  <c r="N269" i="17"/>
  <c r="O269" i="17" s="1"/>
  <c r="N288" i="17"/>
  <c r="O288" i="17" s="1"/>
  <c r="N287" i="17"/>
  <c r="O287" i="17" s="1"/>
  <c r="K278" i="17"/>
  <c r="N278" i="17" s="1"/>
  <c r="O278" i="17" s="1"/>
  <c r="K275" i="17"/>
  <c r="N275" i="17" s="1"/>
  <c r="O275" i="17" s="1"/>
  <c r="K273" i="17"/>
  <c r="N273" i="17" s="1"/>
  <c r="O273" i="17" s="1"/>
  <c r="K266" i="17"/>
  <c r="N266" i="17" s="1"/>
  <c r="O266" i="17" s="1"/>
  <c r="K243" i="17"/>
  <c r="K179" i="17"/>
  <c r="N179" i="17" s="1"/>
  <c r="O179" i="17" s="1"/>
  <c r="J73" i="17"/>
  <c r="H59" i="17"/>
  <c r="M59" i="17"/>
  <c r="L58" i="17"/>
  <c r="J58" i="17"/>
  <c r="I52" i="17"/>
  <c r="J52" i="17"/>
  <c r="L52" i="17"/>
  <c r="N543" i="17" l="1"/>
  <c r="O543" i="17" s="1"/>
  <c r="N297" i="17"/>
  <c r="N300" i="17" s="1"/>
  <c r="K300" i="17"/>
  <c r="N367" i="17"/>
  <c r="O367" i="17" s="1"/>
  <c r="K52" i="17"/>
  <c r="N374" i="17"/>
  <c r="O450" i="17"/>
  <c r="K450" i="17"/>
  <c r="N336" i="17"/>
  <c r="N242" i="17"/>
  <c r="N243" i="17" s="1"/>
  <c r="N73" i="17"/>
  <c r="K68" i="17"/>
  <c r="N68" i="17" s="1"/>
  <c r="O68" i="17" s="1"/>
  <c r="N58" i="17"/>
  <c r="O58" i="17" s="1"/>
  <c r="O297" i="17" l="1"/>
  <c r="O300" i="17" s="1"/>
  <c r="O374" i="17"/>
  <c r="N450" i="17"/>
  <c r="O73" i="17"/>
  <c r="O336" i="17"/>
  <c r="O242" i="17"/>
  <c r="O243" i="17" s="1"/>
  <c r="N52" i="17"/>
  <c r="O52" i="17" l="1"/>
  <c r="L40" i="17" l="1"/>
  <c r="J40" i="17"/>
  <c r="K40" i="17" s="1"/>
  <c r="L33" i="17"/>
  <c r="J33" i="17"/>
  <c r="L27" i="17"/>
  <c r="L28" i="17" s="1"/>
  <c r="J27" i="17"/>
  <c r="L507" i="17"/>
  <c r="J507" i="17"/>
  <c r="L505" i="17"/>
  <c r="J505" i="17"/>
  <c r="L487" i="17"/>
  <c r="J487" i="17"/>
  <c r="L482" i="17"/>
  <c r="J482" i="17"/>
  <c r="H117" i="11"/>
  <c r="N117" i="11" s="1"/>
  <c r="H99" i="11"/>
  <c r="M99" i="11"/>
  <c r="N99" i="11" s="1"/>
  <c r="H96" i="11"/>
  <c r="M96" i="11"/>
  <c r="N96" i="11" s="1"/>
  <c r="H97" i="11"/>
  <c r="M97" i="11"/>
  <c r="N97" i="11" s="1"/>
  <c r="H95" i="11"/>
  <c r="N95" i="11" s="1"/>
  <c r="M75" i="11"/>
  <c r="M90" i="11" s="1"/>
  <c r="H75" i="11"/>
  <c r="H90" i="11" s="1"/>
  <c r="F149" i="11"/>
  <c r="M14" i="11"/>
  <c r="N14" i="11" s="1"/>
  <c r="M13" i="11"/>
  <c r="O171" i="12"/>
  <c r="J171" i="12"/>
  <c r="I171" i="12"/>
  <c r="N170" i="12"/>
  <c r="N171" i="12" s="1"/>
  <c r="L170" i="12"/>
  <c r="K170" i="12"/>
  <c r="K171" i="12" s="1"/>
  <c r="N152" i="12"/>
  <c r="N155" i="12" s="1"/>
  <c r="L152" i="12"/>
  <c r="L155" i="12" s="1"/>
  <c r="K152" i="12"/>
  <c r="K155" i="12" s="1"/>
  <c r="N67" i="12"/>
  <c r="L67" i="12"/>
  <c r="K67" i="12"/>
  <c r="I394" i="17"/>
  <c r="J394" i="17"/>
  <c r="L394" i="17"/>
  <c r="L399" i="17"/>
  <c r="J399" i="17"/>
  <c r="M47" i="11" l="1"/>
  <c r="K507" i="17"/>
  <c r="N507" i="17" s="1"/>
  <c r="O507" i="17" s="1"/>
  <c r="K487" i="17"/>
  <c r="K482" i="17"/>
  <c r="K505" i="17"/>
  <c r="N505" i="17" s="1"/>
  <c r="O505" i="17" s="1"/>
  <c r="N487" i="17"/>
  <c r="O487" i="17" s="1"/>
  <c r="N482" i="17"/>
  <c r="O482" i="17" s="1"/>
  <c r="N40" i="17"/>
  <c r="O40" i="17" s="1"/>
  <c r="J28" i="17"/>
  <c r="N27" i="17"/>
  <c r="N28" i="17" s="1"/>
  <c r="M152" i="12"/>
  <c r="M155" i="12" s="1"/>
  <c r="I400" i="17"/>
  <c r="J400" i="17"/>
  <c r="L400" i="17"/>
  <c r="N33" i="17"/>
  <c r="O33" i="17" s="1"/>
  <c r="K399" i="17"/>
  <c r="N399" i="17" s="1"/>
  <c r="O399" i="17" s="1"/>
  <c r="K394" i="17"/>
  <c r="N75" i="11"/>
  <c r="N90" i="11" s="1"/>
  <c r="N13" i="11"/>
  <c r="N47" i="11" s="1"/>
  <c r="M170" i="12"/>
  <c r="P170" i="12" s="1"/>
  <c r="L171" i="12"/>
  <c r="M67" i="12"/>
  <c r="O27" i="17" l="1"/>
  <c r="O28" i="17" s="1"/>
  <c r="P67" i="12"/>
  <c r="P152" i="12"/>
  <c r="M171" i="12"/>
  <c r="N394" i="17"/>
  <c r="K400" i="17"/>
  <c r="P171" i="12"/>
  <c r="Q170" i="12"/>
  <c r="Q171" i="12" s="1"/>
  <c r="Q152" i="12" l="1"/>
  <c r="Q155" i="12" s="1"/>
  <c r="P155" i="12"/>
  <c r="Q67" i="12"/>
  <c r="O394" i="17"/>
  <c r="O400" i="17" s="1"/>
  <c r="N400" i="17"/>
  <c r="G676" i="17" l="1"/>
  <c r="L558" i="17"/>
  <c r="J558" i="17"/>
  <c r="J408" i="17"/>
  <c r="K408" i="17" s="1"/>
  <c r="J375" i="17"/>
  <c r="K375" i="17" s="1"/>
  <c r="J379" i="17"/>
  <c r="K379" i="17" s="1"/>
  <c r="J347" i="17"/>
  <c r="K347" i="17" s="1"/>
  <c r="L340" i="17"/>
  <c r="J340" i="17"/>
  <c r="G334" i="17"/>
  <c r="L333" i="17"/>
  <c r="J333" i="17"/>
  <c r="L327" i="17"/>
  <c r="J327" i="17"/>
  <c r="I327" i="17"/>
  <c r="H325" i="17"/>
  <c r="M325" i="17"/>
  <c r="I311" i="17"/>
  <c r="J311" i="17"/>
  <c r="L311" i="17"/>
  <c r="H280" i="17"/>
  <c r="M280" i="17"/>
  <c r="G280" i="17"/>
  <c r="L271" i="17"/>
  <c r="J271" i="17"/>
  <c r="I271" i="17"/>
  <c r="L223" i="17"/>
  <c r="L224" i="17" s="1"/>
  <c r="J223" i="17"/>
  <c r="I223" i="17"/>
  <c r="I224" i="17" s="1"/>
  <c r="K186" i="17"/>
  <c r="H181" i="17"/>
  <c r="M181" i="17"/>
  <c r="G181" i="17"/>
  <c r="L74" i="17"/>
  <c r="J74" i="17"/>
  <c r="I74" i="17"/>
  <c r="H69" i="17"/>
  <c r="M69" i="17"/>
  <c r="G69" i="17"/>
  <c r="I61" i="17"/>
  <c r="J61" i="17"/>
  <c r="L61" i="17"/>
  <c r="K223" i="17" l="1"/>
  <c r="K340" i="17"/>
  <c r="K558" i="17"/>
  <c r="J224" i="17"/>
  <c r="N333" i="17"/>
  <c r="O333" i="17" s="1"/>
  <c r="I380" i="17"/>
  <c r="J380" i="17"/>
  <c r="L380" i="17"/>
  <c r="N653" i="17"/>
  <c r="O653" i="17" s="1"/>
  <c r="N603" i="17"/>
  <c r="N614" i="17"/>
  <c r="O614" i="17" s="1"/>
  <c r="N592" i="17"/>
  <c r="O592" i="17" s="1"/>
  <c r="N587" i="17"/>
  <c r="O587" i="17" s="1"/>
  <c r="N579" i="17"/>
  <c r="O579" i="17" s="1"/>
  <c r="N408" i="17"/>
  <c r="O408" i="17" s="1"/>
  <c r="O368" i="17"/>
  <c r="N379" i="17"/>
  <c r="O379" i="17" s="1"/>
  <c r="N347" i="17"/>
  <c r="O347" i="17" s="1"/>
  <c r="K327" i="17"/>
  <c r="N186" i="17"/>
  <c r="O186" i="17" s="1"/>
  <c r="K74" i="17"/>
  <c r="K61" i="17"/>
  <c r="K67" i="17"/>
  <c r="N67" i="17" s="1"/>
  <c r="O67" i="17" s="1"/>
  <c r="N558" i="17" l="1"/>
  <c r="O558" i="17" s="1"/>
  <c r="K572" i="17"/>
  <c r="O603" i="17"/>
  <c r="K380" i="17"/>
  <c r="N223" i="17"/>
  <c r="N224" i="17" s="1"/>
  <c r="K224" i="17"/>
  <c r="N327" i="17"/>
  <c r="O327" i="17" s="1"/>
  <c r="N340" i="17"/>
  <c r="O271" i="17"/>
  <c r="N271" i="17"/>
  <c r="N375" i="17"/>
  <c r="N380" i="17" s="1"/>
  <c r="N311" i="17"/>
  <c r="N74" i="17"/>
  <c r="N61" i="17"/>
  <c r="O223" i="17" l="1"/>
  <c r="O224" i="17" s="1"/>
  <c r="O340" i="17"/>
  <c r="O74" i="17"/>
  <c r="O375" i="17"/>
  <c r="O380" i="17" s="1"/>
  <c r="O311" i="17"/>
  <c r="O61" i="17"/>
  <c r="L59" i="17" l="1"/>
  <c r="I59" i="17"/>
  <c r="N20" i="14"/>
  <c r="N21" i="14" s="1"/>
  <c r="K20" i="14"/>
  <c r="K21" i="14" s="1"/>
  <c r="M50" i="11"/>
  <c r="H49" i="11"/>
  <c r="H73" i="11" s="1"/>
  <c r="M49" i="11"/>
  <c r="M73" i="11" s="1"/>
  <c r="H92" i="11"/>
  <c r="M92" i="11"/>
  <c r="H93" i="11"/>
  <c r="M93" i="11"/>
  <c r="N93" i="11" s="1"/>
  <c r="H94" i="11"/>
  <c r="M94" i="11"/>
  <c r="N94" i="11" s="1"/>
  <c r="M148" i="11" l="1"/>
  <c r="M149" i="11" s="1"/>
  <c r="H148" i="11"/>
  <c r="H149" i="11" s="1"/>
  <c r="J59" i="17"/>
  <c r="K59" i="17"/>
  <c r="L20" i="14"/>
  <c r="L21" i="14" s="1"/>
  <c r="N92" i="11"/>
  <c r="N148" i="11" s="1"/>
  <c r="N50" i="11"/>
  <c r="N49" i="11"/>
  <c r="N73" i="11" l="1"/>
  <c r="N149" i="11"/>
  <c r="M20" i="14"/>
  <c r="M21" i="14" s="1"/>
  <c r="J45" i="14"/>
  <c r="O45" i="14"/>
  <c r="J30" i="14"/>
  <c r="O30" i="14"/>
  <c r="J27" i="14"/>
  <c r="O27" i="14"/>
  <c r="N44" i="14"/>
  <c r="N45" i="14" s="1"/>
  <c r="N41" i="14"/>
  <c r="N42" i="14" s="1"/>
  <c r="N32" i="14"/>
  <c r="N39" i="14" s="1"/>
  <c r="N29" i="14"/>
  <c r="N30" i="14" s="1"/>
  <c r="N26" i="14"/>
  <c r="N27" i="14" s="1"/>
  <c r="L32" i="14"/>
  <c r="L39" i="14" s="1"/>
  <c r="K41" i="14"/>
  <c r="I30" i="14"/>
  <c r="K29" i="14"/>
  <c r="K30" i="14" s="1"/>
  <c r="I27" i="14"/>
  <c r="K26" i="14"/>
  <c r="L26" i="14" s="1"/>
  <c r="N29" i="12"/>
  <c r="N31" i="12" s="1"/>
  <c r="L29" i="12"/>
  <c r="L31" i="12" s="1"/>
  <c r="K29" i="12"/>
  <c r="K31" i="12" s="1"/>
  <c r="N184" i="12"/>
  <c r="N185" i="12" s="1"/>
  <c r="N160" i="12"/>
  <c r="N159" i="12"/>
  <c r="N158" i="12"/>
  <c r="N157" i="12"/>
  <c r="N149" i="12"/>
  <c r="N150" i="12" s="1"/>
  <c r="N144" i="12"/>
  <c r="N145" i="12" s="1"/>
  <c r="N135" i="12"/>
  <c r="N136" i="12" s="1"/>
  <c r="N116" i="12"/>
  <c r="N120" i="12"/>
  <c r="N121" i="12" s="1"/>
  <c r="N112" i="12"/>
  <c r="N113" i="12" s="1"/>
  <c r="N107" i="12"/>
  <c r="N105" i="12"/>
  <c r="N82" i="12"/>
  <c r="N85" i="12" s="1"/>
  <c r="N79" i="12"/>
  <c r="N76" i="12"/>
  <c r="N69" i="12"/>
  <c r="N74" i="12" s="1"/>
  <c r="N63" i="12"/>
  <c r="N59" i="12"/>
  <c r="N52" i="12"/>
  <c r="N43" i="12"/>
  <c r="N46" i="12" s="1"/>
  <c r="N36" i="12"/>
  <c r="N37" i="12" s="1"/>
  <c r="N132" i="12"/>
  <c r="N133" i="12" s="1"/>
  <c r="N18" i="12"/>
  <c r="N21" i="12" s="1"/>
  <c r="N15" i="12"/>
  <c r="N16" i="12" s="1"/>
  <c r="J185" i="12"/>
  <c r="O185" i="12"/>
  <c r="J161" i="12"/>
  <c r="O161" i="12"/>
  <c r="J145" i="12"/>
  <c r="O145" i="12"/>
  <c r="J136" i="12"/>
  <c r="O136" i="12"/>
  <c r="J113" i="12"/>
  <c r="O113" i="12"/>
  <c r="J64" i="12"/>
  <c r="O64" i="12"/>
  <c r="J53" i="12"/>
  <c r="O53" i="12"/>
  <c r="J37" i="12"/>
  <c r="O37" i="12"/>
  <c r="J133" i="12"/>
  <c r="O133" i="12"/>
  <c r="J16" i="12"/>
  <c r="O16" i="12"/>
  <c r="K184" i="12"/>
  <c r="K185" i="12" s="1"/>
  <c r="K160" i="12"/>
  <c r="K159" i="12"/>
  <c r="K158" i="12"/>
  <c r="K157" i="12"/>
  <c r="K149" i="12"/>
  <c r="K150" i="12" s="1"/>
  <c r="K144" i="12"/>
  <c r="K145" i="12" s="1"/>
  <c r="K135" i="12"/>
  <c r="K136" i="12" s="1"/>
  <c r="K116" i="12"/>
  <c r="K120" i="12"/>
  <c r="K121" i="12" s="1"/>
  <c r="K112" i="12"/>
  <c r="K113" i="12" s="1"/>
  <c r="K107" i="12"/>
  <c r="K105" i="12"/>
  <c r="K82" i="12"/>
  <c r="K85" i="12" s="1"/>
  <c r="K79" i="12"/>
  <c r="K76" i="12"/>
  <c r="K69" i="12"/>
  <c r="K74" i="12" s="1"/>
  <c r="K63" i="12"/>
  <c r="K59" i="12"/>
  <c r="K52" i="12"/>
  <c r="K43" i="12"/>
  <c r="K46" i="12" s="1"/>
  <c r="K36" i="12"/>
  <c r="K37" i="12" s="1"/>
  <c r="K132" i="12"/>
  <c r="K133" i="12" s="1"/>
  <c r="K18" i="12"/>
  <c r="K21" i="12" s="1"/>
  <c r="K15" i="12"/>
  <c r="K16" i="12" s="1"/>
  <c r="L184" i="12"/>
  <c r="L160" i="12"/>
  <c r="L159" i="12"/>
  <c r="L158" i="12"/>
  <c r="L157" i="12"/>
  <c r="L149" i="12"/>
  <c r="L150" i="12" s="1"/>
  <c r="L144" i="12"/>
  <c r="L135" i="12"/>
  <c r="M136" i="12" s="1"/>
  <c r="L116" i="12"/>
  <c r="L120" i="12"/>
  <c r="L121" i="12" s="1"/>
  <c r="L112" i="12"/>
  <c r="L113" i="12" s="1"/>
  <c r="L107" i="12"/>
  <c r="L105" i="12"/>
  <c r="L82" i="12"/>
  <c r="L85" i="12" s="1"/>
  <c r="L79" i="12"/>
  <c r="L76" i="12"/>
  <c r="L69" i="12"/>
  <c r="L63" i="12"/>
  <c r="L59" i="12"/>
  <c r="L52" i="12"/>
  <c r="L43" i="12"/>
  <c r="L46" i="12" s="1"/>
  <c r="L36" i="12"/>
  <c r="L37" i="12" s="1"/>
  <c r="L132" i="12"/>
  <c r="L133" i="12" s="1"/>
  <c r="L18" i="12"/>
  <c r="L21" i="12" s="1"/>
  <c r="L15" i="12"/>
  <c r="I161" i="12"/>
  <c r="I64" i="12"/>
  <c r="I145" i="12"/>
  <c r="I113" i="12"/>
  <c r="I133" i="12"/>
  <c r="L666" i="17"/>
  <c r="L672" i="17"/>
  <c r="L675" i="17"/>
  <c r="J666" i="17"/>
  <c r="J672" i="17"/>
  <c r="J675" i="17"/>
  <c r="I666" i="17"/>
  <c r="I676" i="17" s="1"/>
  <c r="J650" i="17"/>
  <c r="L650" i="17"/>
  <c r="H664" i="17"/>
  <c r="M664" i="17"/>
  <c r="I650" i="17"/>
  <c r="I645" i="17"/>
  <c r="L16" i="12" l="1"/>
  <c r="M15" i="12"/>
  <c r="M16" i="12" s="1"/>
  <c r="N124" i="12"/>
  <c r="N117" i="12"/>
  <c r="K124" i="12"/>
  <c r="K117" i="12"/>
  <c r="L124" i="12"/>
  <c r="L117" i="12"/>
  <c r="O267" i="12"/>
  <c r="J267" i="12"/>
  <c r="K675" i="17"/>
  <c r="N675" i="17" s="1"/>
  <c r="K672" i="17"/>
  <c r="N672" i="17" s="1"/>
  <c r="O672" i="17" s="1"/>
  <c r="L41" i="14"/>
  <c r="L42" i="14" s="1"/>
  <c r="K42" i="14"/>
  <c r="L74" i="12"/>
  <c r="M74" i="12"/>
  <c r="L676" i="17"/>
  <c r="J676" i="17"/>
  <c r="P20" i="14"/>
  <c r="K110" i="12"/>
  <c r="L110" i="12"/>
  <c r="N110" i="12"/>
  <c r="K80" i="12"/>
  <c r="L80" i="12"/>
  <c r="N80" i="12"/>
  <c r="M144" i="12"/>
  <c r="P144" i="12" s="1"/>
  <c r="P145" i="12" s="1"/>
  <c r="O59" i="17"/>
  <c r="N59" i="17"/>
  <c r="M116" i="12"/>
  <c r="K64" i="12"/>
  <c r="K161" i="12"/>
  <c r="K53" i="12"/>
  <c r="L64" i="12"/>
  <c r="M29" i="12"/>
  <c r="M31" i="12" s="1"/>
  <c r="M107" i="12"/>
  <c r="P107" i="12" s="1"/>
  <c r="Q107" i="12" s="1"/>
  <c r="M82" i="12"/>
  <c r="M85" i="12" s="1"/>
  <c r="N53" i="12"/>
  <c r="M160" i="12"/>
  <c r="P160" i="12" s="1"/>
  <c r="Q160" i="12" s="1"/>
  <c r="M105" i="12"/>
  <c r="M132" i="12"/>
  <c r="M133" i="12" s="1"/>
  <c r="L161" i="12"/>
  <c r="N64" i="12"/>
  <c r="M32" i="14"/>
  <c r="M39" i="14" s="1"/>
  <c r="M46" i="14" s="1"/>
  <c r="M26" i="14"/>
  <c r="M27" i="14" s="1"/>
  <c r="L27" i="14"/>
  <c r="L29" i="14"/>
  <c r="L30" i="14" s="1"/>
  <c r="K27" i="14"/>
  <c r="K666" i="17"/>
  <c r="M158" i="12"/>
  <c r="P158" i="12" s="1"/>
  <c r="Q158" i="12" s="1"/>
  <c r="M18" i="12"/>
  <c r="M21" i="12" s="1"/>
  <c r="M76" i="12"/>
  <c r="M159" i="12"/>
  <c r="P159" i="12" s="1"/>
  <c r="Q159" i="12" s="1"/>
  <c r="M59" i="12"/>
  <c r="M157" i="12"/>
  <c r="P157" i="12" s="1"/>
  <c r="Q157" i="12" s="1"/>
  <c r="M79" i="12"/>
  <c r="M112" i="12"/>
  <c r="M113" i="12" s="1"/>
  <c r="M120" i="12"/>
  <c r="M121" i="12" s="1"/>
  <c r="M184" i="12"/>
  <c r="M185" i="12" s="1"/>
  <c r="L136" i="12"/>
  <c r="M43" i="12"/>
  <c r="M46" i="12" s="1"/>
  <c r="L185" i="12"/>
  <c r="M36" i="12"/>
  <c r="M37" i="12" s="1"/>
  <c r="M64" i="12"/>
  <c r="N161" i="12"/>
  <c r="L145" i="12"/>
  <c r="P149" i="12"/>
  <c r="P150" i="12" s="1"/>
  <c r="L53" i="12"/>
  <c r="N651" i="17"/>
  <c r="O651" i="17" s="1"/>
  <c r="K650" i="17"/>
  <c r="N650" i="17" s="1"/>
  <c r="O650" i="17" s="1"/>
  <c r="N604" i="17"/>
  <c r="K645" i="17"/>
  <c r="N578" i="17"/>
  <c r="O578" i="17" s="1"/>
  <c r="L267" i="12" l="1"/>
  <c r="M124" i="12"/>
  <c r="M117" i="12"/>
  <c r="K267" i="12"/>
  <c r="N267" i="12"/>
  <c r="O604" i="17"/>
  <c r="M41" i="14"/>
  <c r="M42" i="14" s="1"/>
  <c r="Q20" i="14"/>
  <c r="Q21" i="14" s="1"/>
  <c r="P21" i="14"/>
  <c r="P32" i="14"/>
  <c r="P39" i="14" s="1"/>
  <c r="P46" i="14" s="1"/>
  <c r="P69" i="12"/>
  <c r="P74" i="12" s="1"/>
  <c r="K676" i="17"/>
  <c r="P110" i="12"/>
  <c r="M110" i="12"/>
  <c r="P116" i="12"/>
  <c r="M80" i="12"/>
  <c r="P43" i="12"/>
  <c r="P46" i="12" s="1"/>
  <c r="P29" i="12"/>
  <c r="P31" i="12" s="1"/>
  <c r="Q161" i="12"/>
  <c r="Q144" i="12"/>
  <c r="Q145" i="12" s="1"/>
  <c r="P112" i="12"/>
  <c r="P113" i="12" s="1"/>
  <c r="M145" i="12"/>
  <c r="P132" i="12"/>
  <c r="P133" i="12" s="1"/>
  <c r="O675" i="17"/>
  <c r="N645" i="17"/>
  <c r="P26" i="14"/>
  <c r="P27" i="14" s="1"/>
  <c r="M29" i="14"/>
  <c r="M30" i="14" s="1"/>
  <c r="N666" i="17"/>
  <c r="N676" i="17" s="1"/>
  <c r="P161" i="12"/>
  <c r="M53" i="12"/>
  <c r="M161" i="12"/>
  <c r="Q149" i="12"/>
  <c r="Q150" i="12" s="1"/>
  <c r="P105" i="12"/>
  <c r="P124" i="12" l="1"/>
  <c r="P117" i="12"/>
  <c r="M267" i="12"/>
  <c r="Q69" i="12"/>
  <c r="Q74" i="12" s="1"/>
  <c r="P41" i="14"/>
  <c r="P42" i="14" s="1"/>
  <c r="Q32" i="14"/>
  <c r="Q39" i="14" s="1"/>
  <c r="Q46" i="14" s="1"/>
  <c r="Q110" i="12"/>
  <c r="Q116" i="12"/>
  <c r="Q29" i="12"/>
  <c r="Q31" i="12" s="1"/>
  <c r="Q43" i="12"/>
  <c r="Q46" i="12" s="1"/>
  <c r="O645" i="17"/>
  <c r="Q112" i="12"/>
  <c r="Q113" i="12" s="1"/>
  <c r="Q132" i="12"/>
  <c r="Q133" i="12" s="1"/>
  <c r="Q26" i="14"/>
  <c r="Q27" i="14" s="1"/>
  <c r="P29" i="14"/>
  <c r="P30" i="14" s="1"/>
  <c r="O666" i="17"/>
  <c r="O676" i="17" s="1"/>
  <c r="Q105" i="12"/>
  <c r="Q41" i="14" l="1"/>
  <c r="Q42" i="14" s="1"/>
  <c r="Q124" i="12"/>
  <c r="Q117" i="12"/>
  <c r="Q29" i="14"/>
  <c r="Q30" i="14" s="1"/>
  <c r="L574" i="17"/>
  <c r="L576" i="17" s="1"/>
  <c r="J574" i="17"/>
  <c r="J576" i="17" s="1"/>
  <c r="I574" i="17"/>
  <c r="I576" i="17" s="1"/>
  <c r="J538" i="17"/>
  <c r="J572" i="17" s="1"/>
  <c r="L538" i="17"/>
  <c r="L572" i="17" s="1"/>
  <c r="I538" i="17"/>
  <c r="I572" i="17" s="1"/>
  <c r="L456" i="17"/>
  <c r="L533" i="17" s="1"/>
  <c r="L459" i="17"/>
  <c r="L460" i="17"/>
  <c r="L461" i="17"/>
  <c r="I456" i="17"/>
  <c r="I533" i="17" s="1"/>
  <c r="J456" i="17"/>
  <c r="J459" i="17"/>
  <c r="J460" i="17"/>
  <c r="J461" i="17"/>
  <c r="L452" i="17"/>
  <c r="L454" i="17" s="1"/>
  <c r="J452" i="17"/>
  <c r="J454" i="17" s="1"/>
  <c r="I452" i="17"/>
  <c r="I454" i="17" s="1"/>
  <c r="J419" i="17"/>
  <c r="K419" i="17" s="1"/>
  <c r="J416" i="17"/>
  <c r="K416" i="17" s="1"/>
  <c r="I427" i="17"/>
  <c r="J402" i="17"/>
  <c r="K402" i="17" s="1"/>
  <c r="L382" i="17"/>
  <c r="J382" i="17"/>
  <c r="I382" i="17"/>
  <c r="I389" i="17" s="1"/>
  <c r="N363" i="17"/>
  <c r="O363" i="17" s="1"/>
  <c r="L364" i="17"/>
  <c r="J364" i="17"/>
  <c r="I364" i="17"/>
  <c r="J348" i="17"/>
  <c r="K348" i="17" s="1"/>
  <c r="L332" i="17"/>
  <c r="L334" i="17" s="1"/>
  <c r="J332" i="17"/>
  <c r="I334" i="17"/>
  <c r="H309" i="17"/>
  <c r="M309" i="17"/>
  <c r="G309" i="17"/>
  <c r="I306" i="17"/>
  <c r="J306" i="17"/>
  <c r="L306" i="17"/>
  <c r="N289" i="17"/>
  <c r="O289" i="17" s="1"/>
  <c r="L283" i="17"/>
  <c r="L284" i="17" s="1"/>
  <c r="H284" i="17"/>
  <c r="M284" i="17"/>
  <c r="G284" i="17"/>
  <c r="J283" i="17"/>
  <c r="J279" i="17"/>
  <c r="L279" i="17"/>
  <c r="L274" i="17"/>
  <c r="J274" i="17"/>
  <c r="I245" i="17"/>
  <c r="I267" i="17" s="1"/>
  <c r="J245" i="17"/>
  <c r="J267" i="17" s="1"/>
  <c r="L245" i="17"/>
  <c r="L267" i="17" s="1"/>
  <c r="L221" i="17"/>
  <c r="L172" i="17"/>
  <c r="L173" i="17"/>
  <c r="J172" i="17"/>
  <c r="J173" i="17"/>
  <c r="I172" i="17"/>
  <c r="J533" i="17" l="1"/>
  <c r="K460" i="17"/>
  <c r="N460" i="17" s="1"/>
  <c r="O460" i="17" s="1"/>
  <c r="K461" i="17"/>
  <c r="K332" i="17"/>
  <c r="K334" i="17" s="1"/>
  <c r="N461" i="17"/>
  <c r="N459" i="17"/>
  <c r="O459" i="17" s="1"/>
  <c r="K456" i="17"/>
  <c r="K533" i="17" s="1"/>
  <c r="K427" i="17"/>
  <c r="J427" i="17"/>
  <c r="J334" i="17"/>
  <c r="L280" i="17"/>
  <c r="J280" i="17"/>
  <c r="I280" i="17"/>
  <c r="J181" i="17"/>
  <c r="I181" i="17"/>
  <c r="L181" i="17"/>
  <c r="N574" i="17"/>
  <c r="N576" i="17" s="1"/>
  <c r="N452" i="17"/>
  <c r="N419" i="17"/>
  <c r="O419" i="17" s="1"/>
  <c r="N416" i="17"/>
  <c r="O416" i="17" s="1"/>
  <c r="K382" i="17"/>
  <c r="K364" i="17"/>
  <c r="N348" i="17"/>
  <c r="O348" i="17" s="1"/>
  <c r="N306" i="17"/>
  <c r="O306" i="17" s="1"/>
  <c r="K283" i="17"/>
  <c r="K284" i="17" s="1"/>
  <c r="N279" i="17"/>
  <c r="O279" i="17" s="1"/>
  <c r="N274" i="17"/>
  <c r="K245" i="17"/>
  <c r="K267" i="17" s="1"/>
  <c r="K173" i="17"/>
  <c r="N173" i="17" s="1"/>
  <c r="O173" i="17" s="1"/>
  <c r="K221" i="17"/>
  <c r="K172" i="17"/>
  <c r="O452" i="17" l="1"/>
  <c r="O454" i="17" s="1"/>
  <c r="N454" i="17"/>
  <c r="N221" i="17"/>
  <c r="N402" i="17"/>
  <c r="N427" i="17" s="1"/>
  <c r="N456" i="17"/>
  <c r="N533" i="17" s="1"/>
  <c r="N538" i="17"/>
  <c r="N572" i="17" s="1"/>
  <c r="K280" i="17"/>
  <c r="N245" i="17"/>
  <c r="N267" i="17" s="1"/>
  <c r="K181" i="17"/>
  <c r="O574" i="17"/>
  <c r="O576" i="17" s="1"/>
  <c r="O461" i="17"/>
  <c r="N382" i="17"/>
  <c r="N362" i="17"/>
  <c r="N332" i="17"/>
  <c r="N334" i="17" s="1"/>
  <c r="N283" i="17"/>
  <c r="O283" i="17" s="1"/>
  <c r="O274" i="17"/>
  <c r="N172" i="17"/>
  <c r="O221" i="17" l="1"/>
  <c r="O402" i="17"/>
  <c r="O427" i="17" s="1"/>
  <c r="O382" i="17"/>
  <c r="O362" i="17"/>
  <c r="O364" i="17" s="1"/>
  <c r="N364" i="17"/>
  <c r="O456" i="17"/>
  <c r="O533" i="17" s="1"/>
  <c r="O538" i="17"/>
  <c r="O572" i="17" s="1"/>
  <c r="O280" i="17"/>
  <c r="N280" i="17"/>
  <c r="O245" i="17"/>
  <c r="O267" i="17" s="1"/>
  <c r="N181" i="17"/>
  <c r="O332" i="17"/>
  <c r="O334" i="17" s="1"/>
  <c r="O172" i="17"/>
  <c r="O181" i="17" l="1"/>
  <c r="H35" i="17" l="1"/>
  <c r="M35" i="17"/>
  <c r="L30" i="17"/>
  <c r="J30" i="17"/>
  <c r="I30" i="17"/>
  <c r="H20" i="17"/>
  <c r="M20" i="17"/>
  <c r="G20" i="17"/>
  <c r="L19" i="17"/>
  <c r="J19" i="17"/>
  <c r="I19" i="17"/>
  <c r="J11" i="17"/>
  <c r="K30" i="17" l="1"/>
  <c r="N30" i="17" s="1"/>
  <c r="O30" i="17" s="1"/>
  <c r="K19" i="17"/>
  <c r="N19" i="17" s="1"/>
  <c r="O19" i="17" s="1"/>
  <c r="K11" i="17"/>
  <c r="H648" i="17"/>
  <c r="M648" i="17"/>
  <c r="H290" i="17"/>
  <c r="M290" i="17"/>
  <c r="N11" i="17" l="1"/>
  <c r="O11" i="17" l="1"/>
  <c r="L341" i="17"/>
  <c r="L344" i="17" s="1"/>
  <c r="J341" i="17"/>
  <c r="I344" i="17"/>
  <c r="J344" i="17" l="1"/>
  <c r="K344" i="17"/>
  <c r="N341" i="17" l="1"/>
  <c r="N344" i="17" s="1"/>
  <c r="O341" i="17" l="1"/>
  <c r="O344" i="17" s="1"/>
  <c r="I185" i="12"/>
  <c r="P184" i="12"/>
  <c r="P185" i="12" s="1"/>
  <c r="Q184" i="12" l="1"/>
  <c r="Q185" i="12" s="1"/>
  <c r="I16" i="12" l="1"/>
  <c r="P15" i="12"/>
  <c r="P16" i="12" s="1"/>
  <c r="N11" i="20"/>
  <c r="J11" i="20"/>
  <c r="J12" i="20" s="1"/>
  <c r="J13" i="20" s="1"/>
  <c r="H13" i="20"/>
  <c r="G13" i="20"/>
  <c r="N12" i="20"/>
  <c r="N13" i="20" s="1"/>
  <c r="M12" i="20"/>
  <c r="M13" i="20" s="1"/>
  <c r="L12" i="20"/>
  <c r="L13" i="20" s="1"/>
  <c r="K12" i="20"/>
  <c r="K13" i="20" s="1"/>
  <c r="H12" i="20"/>
  <c r="G12" i="20"/>
  <c r="I11" i="20"/>
  <c r="I12" i="20" s="1"/>
  <c r="I13" i="20" s="1"/>
  <c r="Q15" i="12" l="1"/>
  <c r="Q16" i="12" s="1"/>
  <c r="O11" i="20"/>
  <c r="O12" i="20" s="1"/>
  <c r="O13" i="20" s="1"/>
  <c r="I136" i="12" l="1"/>
  <c r="P135" i="12"/>
  <c r="P136" i="12" s="1"/>
  <c r="Q135" i="12" l="1"/>
  <c r="Q136" i="12" s="1"/>
  <c r="L34" i="17" l="1"/>
  <c r="J34" i="17"/>
  <c r="K35" i="17" l="1"/>
  <c r="I45" i="14"/>
  <c r="K44" i="14"/>
  <c r="N34" i="17" l="1"/>
  <c r="O34" i="17" s="1"/>
  <c r="L44" i="14"/>
  <c r="K45" i="14"/>
  <c r="M44" i="14" l="1"/>
  <c r="M45" i="14" s="1"/>
  <c r="L45" i="14"/>
  <c r="P44" i="14" l="1"/>
  <c r="P45" i="14" l="1"/>
  <c r="Q44" i="14"/>
  <c r="Q45" i="14" s="1"/>
  <c r="P76" i="12"/>
  <c r="Q76" i="12" l="1"/>
  <c r="G648" i="17"/>
  <c r="H392" i="17"/>
  <c r="H677" i="17" s="1"/>
  <c r="M392" i="17"/>
  <c r="M677" i="17" s="1"/>
  <c r="G392" i="17"/>
  <c r="L35" i="17"/>
  <c r="I35" i="17"/>
  <c r="L647" i="17" l="1"/>
  <c r="J647" i="17"/>
  <c r="I647" i="17"/>
  <c r="K648" i="17" l="1"/>
  <c r="L648" i="17"/>
  <c r="J648" i="17"/>
  <c r="I648" i="17"/>
  <c r="N647" i="17"/>
  <c r="O647" i="17" l="1"/>
  <c r="L391" i="17"/>
  <c r="L392" i="17" s="1"/>
  <c r="J391" i="17"/>
  <c r="J392" i="17" s="1"/>
  <c r="I391" i="17"/>
  <c r="I392" i="17" s="1"/>
  <c r="O648" i="17" l="1"/>
  <c r="N648" i="17"/>
  <c r="I371" i="17"/>
  <c r="J302" i="17"/>
  <c r="N369" i="17" l="1"/>
  <c r="N370" i="17"/>
  <c r="J371" i="17"/>
  <c r="L371" i="17"/>
  <c r="N302" i="17"/>
  <c r="O302" i="17" l="1"/>
  <c r="L69" i="17" l="1"/>
  <c r="J69" i="17"/>
  <c r="I69" i="17"/>
  <c r="Q65" i="12"/>
  <c r="P65" i="12"/>
  <c r="P79" i="12"/>
  <c r="P80" i="12" s="1"/>
  <c r="Q75" i="12"/>
  <c r="P75" i="12"/>
  <c r="Q79" i="12" l="1"/>
  <c r="Q80" i="12" s="1"/>
  <c r="P59" i="12" l="1"/>
  <c r="P52" i="12"/>
  <c r="P63" i="12"/>
  <c r="P64" i="12" s="1"/>
  <c r="Q52" i="12" l="1"/>
  <c r="Q59" i="12"/>
  <c r="Q63" i="12"/>
  <c r="Q64" i="12" s="1"/>
  <c r="P82" i="12" l="1"/>
  <c r="P85" i="12" s="1"/>
  <c r="P120" i="12"/>
  <c r="P121" i="12" s="1"/>
  <c r="I53" i="12"/>
  <c r="P53" i="12"/>
  <c r="P36" i="12"/>
  <c r="P37" i="12" s="1"/>
  <c r="I37" i="12"/>
  <c r="P18" i="12"/>
  <c r="P21" i="12" s="1"/>
  <c r="I267" i="12" l="1"/>
  <c r="P267" i="12"/>
  <c r="Q82" i="12"/>
  <c r="Q85" i="12" s="1"/>
  <c r="Q120" i="12"/>
  <c r="Q121" i="12" s="1"/>
  <c r="Q18" i="12"/>
  <c r="Q21" i="12" s="1"/>
  <c r="Q36" i="12"/>
  <c r="Q37" i="12" s="1"/>
  <c r="Q53" i="12"/>
  <c r="Q267" i="12" l="1"/>
  <c r="G290" i="17"/>
  <c r="G677" i="17" s="1"/>
  <c r="L386" i="17" l="1"/>
  <c r="L389" i="17" s="1"/>
  <c r="J386" i="17"/>
  <c r="L350" i="17"/>
  <c r="J346" i="17"/>
  <c r="J350" i="17" s="1"/>
  <c r="I346" i="17"/>
  <c r="I350" i="17" s="1"/>
  <c r="L325" i="17"/>
  <c r="J325" i="17"/>
  <c r="I325" i="17"/>
  <c r="L309" i="17"/>
  <c r="J309" i="17"/>
  <c r="I309" i="17"/>
  <c r="J303" i="17"/>
  <c r="J304" i="17" s="1"/>
  <c r="I304" i="17"/>
  <c r="J282" i="17"/>
  <c r="J284" i="17" s="1"/>
  <c r="I282" i="17"/>
  <c r="I284" i="17" s="1"/>
  <c r="L41" i="17"/>
  <c r="I41" i="17"/>
  <c r="J35" i="17"/>
  <c r="L18" i="17"/>
  <c r="L20" i="17" s="1"/>
  <c r="J18" i="17"/>
  <c r="J20" i="17" s="1"/>
  <c r="I18" i="17"/>
  <c r="I20" i="17" s="1"/>
  <c r="L12" i="17"/>
  <c r="L13" i="17" s="1"/>
  <c r="J12" i="17"/>
  <c r="J13" i="17" s="1"/>
  <c r="J389" i="17" l="1"/>
  <c r="K386" i="17"/>
  <c r="J41" i="17"/>
  <c r="J664" i="17"/>
  <c r="L664" i="17"/>
  <c r="I664" i="17"/>
  <c r="I290" i="17"/>
  <c r="N303" i="17"/>
  <c r="J290" i="17"/>
  <c r="N35" i="17"/>
  <c r="L290" i="17"/>
  <c r="N282" i="17"/>
  <c r="N284" i="17" s="1"/>
  <c r="I677" i="17" l="1"/>
  <c r="L677" i="17"/>
  <c r="J677" i="17"/>
  <c r="N304" i="17"/>
  <c r="O303" i="17"/>
  <c r="O35" i="17"/>
  <c r="O282" i="17"/>
  <c r="O284" i="17" s="1"/>
  <c r="O304" i="17" l="1"/>
  <c r="I26" i="19"/>
  <c r="K22" i="19"/>
  <c r="J17" i="19"/>
  <c r="I17" i="19"/>
  <c r="C16" i="19"/>
  <c r="D10" i="19"/>
  <c r="G9" i="19"/>
  <c r="D9" i="19"/>
  <c r="K8" i="19"/>
  <c r="D8" i="19"/>
  <c r="G8" i="19" s="1"/>
  <c r="F9" i="19" s="1"/>
  <c r="L7" i="19"/>
  <c r="D7" i="19"/>
  <c r="G7" i="19" s="1"/>
  <c r="F8" i="19" l="1"/>
  <c r="K69" i="17"/>
  <c r="K18" i="17"/>
  <c r="K20" i="17" s="1"/>
  <c r="K12" i="17"/>
  <c r="K13" i="17" s="1"/>
  <c r="K309" i="17"/>
  <c r="K41" i="17"/>
  <c r="H9" i="19"/>
  <c r="J8" i="19" s="1"/>
  <c r="H8" i="19"/>
  <c r="I8" i="19" s="1"/>
  <c r="L11" i="19" s="1"/>
  <c r="F10" i="19"/>
  <c r="K325" i="17" l="1"/>
  <c r="K664" i="17"/>
  <c r="N12" i="17"/>
  <c r="N13" i="17" s="1"/>
  <c r="N41" i="17"/>
  <c r="N18" i="17"/>
  <c r="N20" i="17" s="1"/>
  <c r="K290" i="17"/>
  <c r="K389" i="17"/>
  <c r="K350" i="17"/>
  <c r="N391" i="17"/>
  <c r="K392" i="17"/>
  <c r="N309" i="17"/>
  <c r="N69" i="17"/>
  <c r="O12" i="17" l="1"/>
  <c r="O13" i="17" s="1"/>
  <c r="K371" i="17"/>
  <c r="K677" i="17" s="1"/>
  <c r="N386" i="17"/>
  <c r="N389" i="17" s="1"/>
  <c r="O325" i="17"/>
  <c r="N325" i="17"/>
  <c r="O664" i="17"/>
  <c r="N664" i="17"/>
  <c r="N346" i="17"/>
  <c r="N350" i="17" s="1"/>
  <c r="O18" i="17"/>
  <c r="O20" i="17" s="1"/>
  <c r="O41" i="17"/>
  <c r="O290" i="17"/>
  <c r="N290" i="17"/>
  <c r="O370" i="17"/>
  <c r="O391" i="17"/>
  <c r="O392" i="17" s="1"/>
  <c r="N392" i="17"/>
  <c r="O69" i="17"/>
  <c r="O309" i="17"/>
  <c r="N371" i="17" l="1"/>
  <c r="N677" i="17" s="1"/>
  <c r="O386" i="17"/>
  <c r="O389" i="17" s="1"/>
  <c r="O346" i="17"/>
  <c r="O350" i="17" s="1"/>
  <c r="O369" i="17"/>
  <c r="O371" i="17" s="1"/>
  <c r="O677" i="17" l="1"/>
</calcChain>
</file>

<file path=xl/sharedStrings.xml><?xml version="1.0" encoding="utf-8"?>
<sst xmlns="http://schemas.openxmlformats.org/spreadsheetml/2006/main" count="4852" uniqueCount="1126">
  <si>
    <t>AFP</t>
  </si>
  <si>
    <t>ISR</t>
  </si>
  <si>
    <t>SFS</t>
  </si>
  <si>
    <t>ANALISTA DE RECURSOS HUMANOS</t>
  </si>
  <si>
    <t>CONSERJE</t>
  </si>
  <si>
    <t>NOMBRE</t>
  </si>
  <si>
    <t xml:space="preserve">FUNCION </t>
  </si>
  <si>
    <t>ESTATUS</t>
  </si>
  <si>
    <t>NO.</t>
  </si>
  <si>
    <t>REPORTE DE NOMINA</t>
  </si>
  <si>
    <t>NETO</t>
  </si>
  <si>
    <t xml:space="preserve">TOTAL GENERAL </t>
  </si>
  <si>
    <t>SUELDO BRUTO (RD$)</t>
  </si>
  <si>
    <t xml:space="preserve">DESDE </t>
  </si>
  <si>
    <t>HASTA</t>
  </si>
  <si>
    <t>ANALISTA DE PLANIFICACION</t>
  </si>
  <si>
    <t>NO</t>
  </si>
  <si>
    <t>DIRECCION</t>
  </si>
  <si>
    <t>GENERO</t>
  </si>
  <si>
    <t>FEMENINO</t>
  </si>
  <si>
    <t>Preparado por:</t>
  </si>
  <si>
    <t>Responsable de nómina</t>
  </si>
  <si>
    <t>Aprobado por:</t>
  </si>
  <si>
    <t>Responsable de la Institución</t>
  </si>
  <si>
    <t>Responsable Financiero</t>
  </si>
  <si>
    <t>ADA PAOLA GONZALEZ ANTUNA</t>
  </si>
  <si>
    <t>ADALGIZA RAFAELA ARIAS REYES</t>
  </si>
  <si>
    <t>ADELA MARIA ORTEGA JIMENEZ</t>
  </si>
  <si>
    <t>AIRINA LISNETTE FELIZ LOCKHART</t>
  </si>
  <si>
    <t>ALAISHA LUCIANO BAEZ</t>
  </si>
  <si>
    <t>ALBA NIDIA MATEO FERRERAS</t>
  </si>
  <si>
    <t>ALDONSA NUÑEZ DE GUTIERREZ</t>
  </si>
  <si>
    <t>ALEJANDRA DE LOS SANTOS VELASCO</t>
  </si>
  <si>
    <t>ALEXAIRA VASQUEZ TOLENTINO</t>
  </si>
  <si>
    <t>ALEXANDRA MARIA GUZMAN JIMENEZ</t>
  </si>
  <si>
    <t>ALEXIS LARRAURI HERNANDEZ</t>
  </si>
  <si>
    <t>AMANDA DEL PILAR PEÑA CABALLERO</t>
  </si>
  <si>
    <t>AMELFI DEL CARMEN HERRERA</t>
  </si>
  <si>
    <t>ANA GLUSENYS LORENZO DE LA ROSA</t>
  </si>
  <si>
    <t>ANA MARIA PAYANO CABRERA</t>
  </si>
  <si>
    <t>ANA SILVIA MATEO RODRIGUEZ</t>
  </si>
  <si>
    <t>ANGEL ELPIDIO MEDINA JIMENEZ</t>
  </si>
  <si>
    <t>ANGELICA MARIA DE LOS SANTOS REYES</t>
  </si>
  <si>
    <t>ANYELINA RYMER PARRA</t>
  </si>
  <si>
    <t>ARISLEIDY DEFRANK ROSARIO</t>
  </si>
  <si>
    <t>AURELIO ANTONIO GARCIA GIL</t>
  </si>
  <si>
    <t>BILLY DE JESUS PORTES PEÑA</t>
  </si>
  <si>
    <t>BRENDALI PUENTE PAREDES</t>
  </si>
  <si>
    <t>BRIANT JOEL TAVERAS TAVERAS</t>
  </si>
  <si>
    <t>BRISELINA MONTERO ENCARNACION</t>
  </si>
  <si>
    <t>CAMILA PEÑA CONTRERAS</t>
  </si>
  <si>
    <t>CANDY ALTAGRACIA TORIBIO VENTURA</t>
  </si>
  <si>
    <t>CARLOS JOSE MATEO SALAZAR</t>
  </si>
  <si>
    <t>CARMEN ELISA BUENO TAVARES</t>
  </si>
  <si>
    <t>CARMEN MERCEDES DE LEON RAMIREZ</t>
  </si>
  <si>
    <t>CARMEN NEREIDA PEÑA INOA</t>
  </si>
  <si>
    <t>CARMEN REYES PERALTA</t>
  </si>
  <si>
    <t>CAROLIN ELISA SUERO PEREZ</t>
  </si>
  <si>
    <t>CAROLINE PORTES CEPEDA</t>
  </si>
  <si>
    <t>CASILDA ENCARNACION FLORES</t>
  </si>
  <si>
    <t>CIPRIANA MONEGRO</t>
  </si>
  <si>
    <t>CLARIBEL GARCIA DE LA ROSA</t>
  </si>
  <si>
    <t>CLARIBEL TAVAREZ FERNANDEZ</t>
  </si>
  <si>
    <t>CLARIZA LUIS CAPOIS DE PAULINO</t>
  </si>
  <si>
    <t>CLAUDIA ARGENTINA GRULLON OGANDO</t>
  </si>
  <si>
    <t>CLAUDIA CUEVAS COELHO</t>
  </si>
  <si>
    <t>CLAUDIA MORA PANIAGUA</t>
  </si>
  <si>
    <t>CLAUDINA NICOLE ALVAREZ VIDAL</t>
  </si>
  <si>
    <t>DARWIN EDUARDO RODRIGUEZ</t>
  </si>
  <si>
    <t>DILENIA FARIÑA MELO DE GARCIA</t>
  </si>
  <si>
    <t>DILIA ILEANA BONILLA SALAS</t>
  </si>
  <si>
    <t>DIOS MARY FERNANDEZ REYES</t>
  </si>
  <si>
    <t>DOMINGO ANTONIO VALDEZ PAYERO</t>
  </si>
  <si>
    <t>DUARTE ENCARNACION ENCARNACION</t>
  </si>
  <si>
    <t>DULCE MARITHZA PEÑA PEÑA</t>
  </si>
  <si>
    <t>ELEANA DE LEON GUZMAN</t>
  </si>
  <si>
    <t>ELI NAZABITH BASORA MERCADO</t>
  </si>
  <si>
    <t>ELISA CAROLINA SILVESTRE DE LA ROSA</t>
  </si>
  <si>
    <t>ELIZABETH ALTAGRACIA NUÑEZ NUÑEZ</t>
  </si>
  <si>
    <t>ELIZABETH MOQUETE ALCANTARA</t>
  </si>
  <si>
    <t>EMELY GUERRERO PADILLA</t>
  </si>
  <si>
    <t>ESTEFANY MARIA ARREDONDO AMARO</t>
  </si>
  <si>
    <t>ESTHER SARINY SANTIL FAMILIA</t>
  </si>
  <si>
    <t>FATIMA CHABELY RODRIGUEZ MERCADO</t>
  </si>
  <si>
    <t>FERNANDO JOSE BENOIT PEÑA</t>
  </si>
  <si>
    <t>FIOR ORLEANNIS BAUTISTA LAPAIX</t>
  </si>
  <si>
    <t>FRANCIA AMARILYS DE LA ROSA</t>
  </si>
  <si>
    <t>FRANCIA DEL PILAR OTAÑO COSTE</t>
  </si>
  <si>
    <t>FRANCINA MARIA MARMOLEJOS MATOS</t>
  </si>
  <si>
    <t>FRANCISCO ALBERTO MARTINEZ POTTER</t>
  </si>
  <si>
    <t>FREDIS MANUEL SANTANA ACOSTA</t>
  </si>
  <si>
    <t>GENESIS MARTE BEATO</t>
  </si>
  <si>
    <t>GERALDINA VILLEGAS DE OLEO</t>
  </si>
  <si>
    <t>GIOVANNA D ZIRETH ALVAREZ ACOSTA</t>
  </si>
  <si>
    <t>GISSELLE CLAUDINA MUÑOZ NOBOA</t>
  </si>
  <si>
    <t>GLENNYS MINIER CURIEL</t>
  </si>
  <si>
    <t>GREGORIO WISSEN ENCARNACION PUJOLS</t>
  </si>
  <si>
    <t>GRETHEL MILAGROS DIAZ ROULET</t>
  </si>
  <si>
    <t>HECTOR DE LA CRUZ MEDINA</t>
  </si>
  <si>
    <t>HELEN ARACELIS DE LOS SANTOS ORTIZ</t>
  </si>
  <si>
    <t>HORACIO AUGUSTO GARCIA MATEO</t>
  </si>
  <si>
    <t>INES PAYERO ACOSTA</t>
  </si>
  <si>
    <t>INGRID JOSELINE SOTO MEJIA</t>
  </si>
  <si>
    <t>INGRIS ABIGAIL PEGUERO DE RODRIGUEZ</t>
  </si>
  <si>
    <t>ISABELA MARIA JIMENEZ TAVAREZ</t>
  </si>
  <si>
    <t>JEFFREY ESMERLYN MONTERO</t>
  </si>
  <si>
    <t>JESSICA ANTONELLI ARACENA</t>
  </si>
  <si>
    <t>JHANCARLOS CEBALLOS DIAZ</t>
  </si>
  <si>
    <t>JHOANNA DE LOS SANTOS ROSARIO</t>
  </si>
  <si>
    <t>JOEL DEL CARMEN GARCIA RODRIGUEZ</t>
  </si>
  <si>
    <t>JOHANNA ROSALI MATEO</t>
  </si>
  <si>
    <t>JOHANNA YESSENIA FERNANDEZ PUELLO</t>
  </si>
  <si>
    <t>JONATAN MIGUEL PEREZ COMAS</t>
  </si>
  <si>
    <t>JOSE AGUSTIN MOLINA JIMENEZ</t>
  </si>
  <si>
    <t>JOSE ELIAS BRITO GARCIA</t>
  </si>
  <si>
    <t>JOSE FRANCISCO JIMENEZ</t>
  </si>
  <si>
    <t>JOSE MIGUEL ESTEVEZ LOPEZ</t>
  </si>
  <si>
    <t>JOSEFINA MONTERO RAMIREZ</t>
  </si>
  <si>
    <t>JUAN ANTONIO COMAS SANCHEZ</t>
  </si>
  <si>
    <t>JUAN CARLOS MENDEZ DE LA ROSA</t>
  </si>
  <si>
    <t>JUANA CARMEN PEREZ MORA</t>
  </si>
  <si>
    <t>JUANA MASIEL MARTINEZ GARCIA</t>
  </si>
  <si>
    <t>JUDITH ALTAGRACIA GOMEZ SANTIAGO</t>
  </si>
  <si>
    <t>JULIO CESAR MOREL DE LEON</t>
  </si>
  <si>
    <t>JULIO MANUEL DE LA ROSA PEREZ</t>
  </si>
  <si>
    <t>JULISSA MANUELA ROSARIO ESPINOSA</t>
  </si>
  <si>
    <t>KARINA ELIZABETH PERALTA CANARIO</t>
  </si>
  <si>
    <t>KARINA ELIZABETH SEPULVEDA RAMOS</t>
  </si>
  <si>
    <t>KATHERIN ROSI MENDEZ SUERO</t>
  </si>
  <si>
    <t>KATHERINE PEGUERO RODRIGUEZ</t>
  </si>
  <si>
    <t>KATHERINE TRINIDAD ARIAS</t>
  </si>
  <si>
    <t>LAUREN JACQUELINE CORNELIO MARTE</t>
  </si>
  <si>
    <t>LIANNA MARIA RIVERA LUCIANO</t>
  </si>
  <si>
    <t>LIDIA ALTAGRACIA ALMONTE GONZALEZ</t>
  </si>
  <si>
    <t>LIDIA VIKIANA TEJEDA VALDEZ</t>
  </si>
  <si>
    <t>LISSETTE RODRIGUEZ AQUINO</t>
  </si>
  <si>
    <t>LORIANNY JOSEFINA MAÑON MELO</t>
  </si>
  <si>
    <t>LUCIA OLGA GONZALEZ CORTESE</t>
  </si>
  <si>
    <t>LUIS ARMANDO RIVERA ASENCIO</t>
  </si>
  <si>
    <t>LUIS DAVID ENCARNACION MONTERO</t>
  </si>
  <si>
    <t>LUIS ERNESTO DE LOS SANTOS MATEO</t>
  </si>
  <si>
    <t>LUIS MARIA TOLENTINO TUERO</t>
  </si>
  <si>
    <t>LUZ MASSIEL AGUERO LAGARES</t>
  </si>
  <si>
    <t>LUZ MAGALYS CID DE LA CRUZ STO.</t>
  </si>
  <si>
    <t>MADDY AIXA DE LOS SANTOS CELADO</t>
  </si>
  <si>
    <t>MAIRENI CORPORAN DE LA CRUZ</t>
  </si>
  <si>
    <t>MALLELIN DOMINGUEZ</t>
  </si>
  <si>
    <t>MARCIA JIMENEZ JIMENEZ</t>
  </si>
  <si>
    <t>MARGARITA RAMON VALENZUELA</t>
  </si>
  <si>
    <t>MARIA ARGENTINA DISLA SOLIS</t>
  </si>
  <si>
    <t>MARIA ELENA CASTILLO SANTANA</t>
  </si>
  <si>
    <t>MARIA EUGENIA CHAHIN DE LA CRUZ</t>
  </si>
  <si>
    <t>MARIA JOSE ESPINAL MANZUETA</t>
  </si>
  <si>
    <t>MARIA MAGDALENA LOPEZ ROSARIO</t>
  </si>
  <si>
    <t>MARIA MATILDE RODRIGUEZ RODRIGUEZ</t>
  </si>
  <si>
    <t>MARIANELA ANTONIA GUZMAN REYES</t>
  </si>
  <si>
    <t>MARIELYS ENCARNACION DE LA ROSA</t>
  </si>
  <si>
    <t>MARLENY AURORA SUCCART RODRIGUEZ</t>
  </si>
  <si>
    <t>MARNIE SABEDRA MENDOZA OTAÑO</t>
  </si>
  <si>
    <t>MARTHA FAMILIA ROMERO</t>
  </si>
  <si>
    <t>MARTHA SUGEIRY DIAZ BELTRE</t>
  </si>
  <si>
    <t>MASSIEL FERNANDA DIAZ MERCEDES</t>
  </si>
  <si>
    <t>MASSIEL PEREZ</t>
  </si>
  <si>
    <t>MAYRA SOTO CORDERO</t>
  </si>
  <si>
    <t>MERARI MERCEDES GUERRERO</t>
  </si>
  <si>
    <t>MERARYS MENDEZ PEÑA</t>
  </si>
  <si>
    <t>MERCY MARIA GARCIA VARGAS</t>
  </si>
  <si>
    <t>MILADYS OTAÑO ENCARNACION</t>
  </si>
  <si>
    <t>MILIDELQUIS MARIA ESTEVEZ</t>
  </si>
  <si>
    <t>MIRTHA MIGUELINA HIDALGO MADERA</t>
  </si>
  <si>
    <t>MONICA GUEVARA FELIZ</t>
  </si>
  <si>
    <t>NATALIA ESTELA AQUINO ALVAREZ</t>
  </si>
  <si>
    <t>NATALIA RAFAELA BENOIT NUÑEZ</t>
  </si>
  <si>
    <t>NOELIA VILLARROEL ARREDONDO</t>
  </si>
  <si>
    <t>PALOMA DIVINA BATISTA RODRIGUEZ</t>
  </si>
  <si>
    <t>PATRICIA DE LUNA GONZALEZ</t>
  </si>
  <si>
    <t>RADHY JUNOT DIAZ PEÑA</t>
  </si>
  <si>
    <t>RAFAEL DE LEON PEREZ</t>
  </si>
  <si>
    <t>RAMON EDUARDO RIVAS PEÑA</t>
  </si>
  <si>
    <t>RAMONA AMPARO BIDO VENTURA</t>
  </si>
  <si>
    <t>RAMONA MARIA CORNIEL PICHARDO</t>
  </si>
  <si>
    <t>RAMONA MIGUELINA LARA MOSCAT</t>
  </si>
  <si>
    <t>RAMONA TOLENTINO</t>
  </si>
  <si>
    <t>ROLANDO JOSE THEN BURGOS</t>
  </si>
  <si>
    <t>RONALD GUZMAN MARTE</t>
  </si>
  <si>
    <t>ROSA DEL ROSARIO LEBRON</t>
  </si>
  <si>
    <t>ROSA PAOLA THEN ALVAREZ</t>
  </si>
  <si>
    <t>ROSALY NAFTALI AGRAMONTE PIÑA</t>
  </si>
  <si>
    <t>ROSARIO LOPEZ MOTA</t>
  </si>
  <si>
    <t>ROSELY ROJAS PEREZ</t>
  </si>
  <si>
    <t>ROXANNA CASTRO AGUILERA</t>
  </si>
  <si>
    <t>RUBEN LUIS MONTAS RAMIREZ</t>
  </si>
  <si>
    <t>RUTH ALBANIA MERCADO QUEZADA</t>
  </si>
  <si>
    <t>RUTH CELESTE BRITO CORREA</t>
  </si>
  <si>
    <t>RUTH OGAINA CARVAJAL ESPINOSA</t>
  </si>
  <si>
    <t>SHAKIRA NICOLE SANTIAGO DE MADRID</t>
  </si>
  <si>
    <t>SIMONNE STEPHANIE FELIX MARTINEZ</t>
  </si>
  <si>
    <t>SIXTO BILORIO PEREZ</t>
  </si>
  <si>
    <t>SORAYA MERCEDES PERALTA SUAREZ</t>
  </si>
  <si>
    <t>STEFANIE MADIELKA LORENZO COLLADO</t>
  </si>
  <si>
    <t>THELMA BIENVENIDA PEREZ SENCION</t>
  </si>
  <si>
    <t>TRIANA RAINELIS MENDEZ DE LA PAZ</t>
  </si>
  <si>
    <t>VIANNA MARIEL SORIANO VILCHEZ</t>
  </si>
  <si>
    <t>VICENTE CLETO DE LOS SANTOS</t>
  </si>
  <si>
    <t>VIERCA DAYANARA HERRERA VALENZUELA</t>
  </si>
  <si>
    <t>VIRGINIA MARGARITA BRITO POLANCO</t>
  </si>
  <si>
    <t>WANDY MIGNOLIA MEJIA TEJEDA</t>
  </si>
  <si>
    <t>WASCAR ELIEZER SANCHEZ MATEO</t>
  </si>
  <si>
    <t>WENDY AIMEE SALADIN RODRIGUEZ</t>
  </si>
  <si>
    <t>WENDY RODRIGUEZ NOVA</t>
  </si>
  <si>
    <t>WINIFER ESCARLY MENDEZ ZAPATA</t>
  </si>
  <si>
    <t>WITHNY ALEXANDRA QUEZADA JOVINE</t>
  </si>
  <si>
    <t>YAHILA ESPERANZA DE PEÑA MENDOZA</t>
  </si>
  <si>
    <t>YAJAIRA ELIZABETH MADERA DE UREÑA</t>
  </si>
  <si>
    <t>YAMINA PORTORREAL FERMIN</t>
  </si>
  <si>
    <t>YARESNY ALTAGRACIA MORENO SANDOVAL</t>
  </si>
  <si>
    <t>YEREMY YENILSA BAUTISTA ACOSTA</t>
  </si>
  <si>
    <t>YESENIA NUÑEZ HERNANDEZ</t>
  </si>
  <si>
    <t>YOKAIRA ELIZABETH DIAZ DIAZ</t>
  </si>
  <si>
    <t>YOMILKA ALTAGRACIA JON SANCHEZ</t>
  </si>
  <si>
    <t>YOSIMARA FIDELINA DOTEL CASADO</t>
  </si>
  <si>
    <t>YVELISSE MARCELINA REYES LOPEZ</t>
  </si>
  <si>
    <t>ZORAYDA ESMELY BEATO SOLIS</t>
  </si>
  <si>
    <t>ODONTOPEDIATRA</t>
  </si>
  <si>
    <t>MEDICO PEDIATRA</t>
  </si>
  <si>
    <t>TERAPEUTA</t>
  </si>
  <si>
    <t>SECRETARIA EJECUTIVA</t>
  </si>
  <si>
    <t>RECEPCIONISTA</t>
  </si>
  <si>
    <t>MEDICO FISIATRA</t>
  </si>
  <si>
    <t>AUXILIAR ADMINISTRATIVO</t>
  </si>
  <si>
    <t>CHOFER</t>
  </si>
  <si>
    <t>AUXILIAR DE ENFERMERIA</t>
  </si>
  <si>
    <t>AYUDANTE DE MANTENIMIENTO</t>
  </si>
  <si>
    <t>SECRETARIA</t>
  </si>
  <si>
    <t>JARDINERO</t>
  </si>
  <si>
    <t>CAMAROGRAFO</t>
  </si>
  <si>
    <t>MEDICO DIRECTOR</t>
  </si>
  <si>
    <t>MENSAJERO EXTERNO</t>
  </si>
  <si>
    <t>TECNICO DENTAL</t>
  </si>
  <si>
    <t>MEDICO PSIQUIATRA</t>
  </si>
  <si>
    <t>DISEÑADOR GRAFICO</t>
  </si>
  <si>
    <t>ANA MATILDE DEL C. DE JESUS MERA NUÑEZ</t>
  </si>
  <si>
    <t>GISELL PAOLA ROSARIO MARTINEZ DE POLLI</t>
  </si>
  <si>
    <t>INGRID EDITH AGRAMONTE GOMEZ</t>
  </si>
  <si>
    <t>ANDREW FERRERAS DE OLEO</t>
  </si>
  <si>
    <t>ROSANNY JOSEFINA NUÑEZ TOLENTINO</t>
  </si>
  <si>
    <t>LUIS DANIEL SOSA</t>
  </si>
  <si>
    <t>VIRGINIA AMELIA MADERA RODRIGUEZ</t>
  </si>
  <si>
    <t>MELANIA DE LOS DOLORES JEAN ARNOT</t>
  </si>
  <si>
    <t>COORDINADORA ADMINISTRATIVO Y FINANCIERO</t>
  </si>
  <si>
    <t>ENCARGADA DIVISION DE COOPERACION INTERNACIONAL</t>
  </si>
  <si>
    <t>ANALISTA FINANCIERO</t>
  </si>
  <si>
    <t>AMPARO MARIA SOLIS CUEVA</t>
  </si>
  <si>
    <t>ALEYDA MERCEDES BATISTA PEÑA</t>
  </si>
  <si>
    <t>MELISSA TORRES SANCHEZ</t>
  </si>
  <si>
    <t>AYSSA CRISTAL PERALTA LORENZO</t>
  </si>
  <si>
    <t>ANADI DEVI CREALES LIRANZO</t>
  </si>
  <si>
    <t>STEPHANIE SORIANO UREÑA</t>
  </si>
  <si>
    <t>TOTAL GENERAL</t>
  </si>
  <si>
    <t xml:space="preserve">ESTATUS </t>
  </si>
  <si>
    <t>FIJOS</t>
  </si>
  <si>
    <t>MASCULINO</t>
  </si>
  <si>
    <t>IVAN ISRAEL VARGAS SILVERIO</t>
  </si>
  <si>
    <t>TEMPORAL</t>
  </si>
  <si>
    <t>CAID SANTO DOMINGO OESTE</t>
  </si>
  <si>
    <t>CAID SANTIAGO</t>
  </si>
  <si>
    <t>CAID SAN JUAN</t>
  </si>
  <si>
    <t>LEIDY MARIA CASILLA REYNOSO</t>
  </si>
  <si>
    <t>TERAPEUTA OCUPACIONAL</t>
  </si>
  <si>
    <t>REYMON ALEXANDER BAUTISTA AQUINO</t>
  </si>
  <si>
    <t>ANTHONY SAMUEL SANCHEZ ESCALANTE</t>
  </si>
  <si>
    <t>EMELYN ROXIO ROJAS CATANO</t>
  </si>
  <si>
    <t>NATALIE CRISTINA GOMEZ RIVAS</t>
  </si>
  <si>
    <t>BERLY RAMONA ALMONTE RODRIGUEZ</t>
  </si>
  <si>
    <t>DAYRA PAMELA GOMEZ CARABALLO</t>
  </si>
  <si>
    <t>CERSA NOBOA RAMIREZ</t>
  </si>
  <si>
    <t>INDHIRA PAMELA PLASENCIO AGUASVIVAS</t>
  </si>
  <si>
    <t>JOAQUIN ANTONIO SUVERVI HERNANDEZ FRICA</t>
  </si>
  <si>
    <t>JULISSA PAOLA ALMANZAR ADON</t>
  </si>
  <si>
    <t>LEWIS ENRIQUE VOLQUEZ DIAZ</t>
  </si>
  <si>
    <t>LUISA MARIA VELOZ LANTIGUA</t>
  </si>
  <si>
    <t>MERCEDES DEL CARMEN VARGAS FERNANDEZ</t>
  </si>
  <si>
    <t>MIGUEL ANGEL PIMENTEL</t>
  </si>
  <si>
    <t>PATRICIA MARIA DE LOURDES LOPEZ PENN</t>
  </si>
  <si>
    <t>SANTA YLUMINADA ALVAREZ PEÑA</t>
  </si>
  <si>
    <t>STEPHANY ROSANNY BATISTA PAULINO</t>
  </si>
  <si>
    <t>YANELI VASQUEZ PERALTA</t>
  </si>
  <si>
    <t>SOPORTE TECNICO DE INFORMATICA</t>
  </si>
  <si>
    <t>CAJERA</t>
  </si>
  <si>
    <t>AUXILIAR DE SERVICIO SOCIAL</t>
  </si>
  <si>
    <t>TERAPEUTA FAMILIAR</t>
  </si>
  <si>
    <t>AUXILIAR DE FACTURACION Y SEGURO</t>
  </si>
  <si>
    <t>ENCARGADA PLANIFICACION Y DESARROLLO</t>
  </si>
  <si>
    <t>AUXILIAR DE ALMACEN Y SUMINISTRO</t>
  </si>
  <si>
    <t>COORDINADOR (A) DESPACHO</t>
  </si>
  <si>
    <t>ENCARGADO DE TECNOLOGIA DE LA INFORMACION</t>
  </si>
  <si>
    <t>ANALISTA DE COMPRAS</t>
  </si>
  <si>
    <t>VIGILANCIA</t>
  </si>
  <si>
    <t>OTROS ING.</t>
  </si>
  <si>
    <t>TOTAL DE ING.</t>
  </si>
  <si>
    <t>OTROS DESC.</t>
  </si>
  <si>
    <t>TOTAL DESC.</t>
  </si>
  <si>
    <t>SUELDO BRUTO(RD$)</t>
  </si>
  <si>
    <t>TOTAL ING.</t>
  </si>
  <si>
    <t>SEGURIDAD</t>
  </si>
  <si>
    <t>EVENTUAL</t>
  </si>
  <si>
    <t>EUGENIA DE LOS SANTOS VELASCO</t>
  </si>
  <si>
    <t>ESTEFANI ALTAGRACIA GARCIA PICHARDO</t>
  </si>
  <si>
    <t>PAMELA ALTAGRACIA DIAZ DIAZ</t>
  </si>
  <si>
    <t>ROCIO NATIVIDAD QUEZADA ARREDONDO</t>
  </si>
  <si>
    <t>CAID SANTO DOMINGO ESTE</t>
  </si>
  <si>
    <t>JONI JOKEBED FLORES MATOS</t>
  </si>
  <si>
    <t>MASSIEL FLORENCIO VENTURA</t>
  </si>
  <si>
    <t>MAYERLINEG ALEJANDRA SEGURA MORILLO</t>
  </si>
  <si>
    <t>MASIEL ANGELINA GUZMAN DIAZ</t>
  </si>
  <si>
    <t>AMBERY ALTAGRACIA CLASES ROSARIO</t>
  </si>
  <si>
    <t>LAURA ELIZABETH TRONCOSO PIMENTEL</t>
  </si>
  <si>
    <t>YINET OGANDO OGANDO</t>
  </si>
  <si>
    <t>ARIELA NICAURYS FLORIAN HERASME</t>
  </si>
  <si>
    <t>ARELIS FELIZ RAMIREZ</t>
  </si>
  <si>
    <t>MARIA MINERVA SANTANA CASTRO</t>
  </si>
  <si>
    <t>CLEOTILDE MARGARITA CORDERO GUERRERO</t>
  </si>
  <si>
    <t>ASESORA DE COMUNICACIONES</t>
  </si>
  <si>
    <t>HECTOR FREDDY MATEO FLORIAN</t>
  </si>
  <si>
    <t>DESDE</t>
  </si>
  <si>
    <t>CAROL YAHAIRA ARIAS DE ESTEVEZ</t>
  </si>
  <si>
    <t>ROSA YENERCI FLORES ALONZO</t>
  </si>
  <si>
    <t>JULIO CESAR SANCHEZ MEDINA</t>
  </si>
  <si>
    <t>MARY TRINY PEREZ LAGRANGGE</t>
  </si>
  <si>
    <t>JESSICA NICOLE FERNANDEZ SENCION</t>
  </si>
  <si>
    <t>JUANA PEREZ NOVAS</t>
  </si>
  <si>
    <t>DIOGENES RAFAEL BURGOS ARIAS</t>
  </si>
  <si>
    <t>SUSY JAMEIRI FRANCISCO PASCUAL</t>
  </si>
  <si>
    <t>KARLA MARIA PEÑA ALBA</t>
  </si>
  <si>
    <t>AMBAR ELIZABETH MARTINEZ RIVERA</t>
  </si>
  <si>
    <t>LEONARDO JAVIER RADA HERNANDEZ</t>
  </si>
  <si>
    <t>INDIANA ALTAGRACIA RODRIGUEZ LEE</t>
  </si>
  <si>
    <t>MARIA MERCEDES GONZALO GARACHANA</t>
  </si>
  <si>
    <t>MANUEL IBAN TOLENTINO RODRIGUEZ</t>
  </si>
  <si>
    <t>Tabla extraída de la DGII</t>
  </si>
  <si>
    <t>Tabla para el Calculo Mensual Del ISR</t>
  </si>
  <si>
    <t>Escala anual</t>
  </si>
  <si>
    <t>​Tasa Annual</t>
  </si>
  <si>
    <t xml:space="preserve">Salarios Comprendido entre </t>
  </si>
  <si>
    <t>Porcentaje</t>
  </si>
  <si>
    <t>​Rentas hasta RD$416,220.00</t>
  </si>
  <si>
    <t>​​Exent​o</t>
  </si>
  <si>
    <t>Escala Anual</t>
  </si>
  <si>
    <t>Cantidad De Meses Anual</t>
  </si>
  <si>
    <t>Mensual</t>
  </si>
  <si>
    <r>
      <rPr>
        <b/>
        <sz val="10"/>
        <color rgb="FF414141"/>
        <rFont val="Calibri Light"/>
        <family val="2"/>
      </rPr>
      <t>Escala Mensua</t>
    </r>
    <r>
      <rPr>
        <sz val="10"/>
        <color rgb="FF414141"/>
        <rFont val="Calibri Light"/>
        <family val="2"/>
      </rPr>
      <t>l</t>
    </r>
  </si>
  <si>
    <t>Desde</t>
  </si>
  <si>
    <t>Hasta</t>
  </si>
  <si>
    <t>Excedente Mensual</t>
  </si>
  <si>
    <t>Tasa Mensual</t>
  </si>
  <si>
    <t>​Rentas desde RD$416,220.01 hasta RD$624,329.00</t>
  </si>
  <si>
    <t>​15% del excedente de RD$416,220.01</t>
  </si>
  <si>
    <t>Exento</t>
  </si>
  <si>
    <t>​Rentas desde RD$624,329.01 hasta RD$867,123.00</t>
  </si>
  <si>
    <t>​RD$31,216.00 más el 20% del excedente de RD$624,329.01</t>
  </si>
  <si>
    <t>15% del excedente de RD$34,685.01</t>
  </si>
  <si>
    <t>​Rentas desde  RD$867,123.01 en adelante</t>
  </si>
  <si>
    <t>​RD$79,776.00 más el 25% del excedente de RD$867,123.01</t>
  </si>
  <si>
    <t>RD$2,601.36 mas el 20% del excedente de RD$52,027.43</t>
  </si>
  <si>
    <t>Tabla extraída de la TSS</t>
  </si>
  <si>
    <t xml:space="preserve">En adelante </t>
  </si>
  <si>
    <t>RD$6,647.93 mas el 25% del excedente de RD$72,260.26</t>
  </si>
  <si>
    <t>Calculo AFP y SFS</t>
  </si>
  <si>
    <t>Salario Tope Mensual</t>
  </si>
  <si>
    <t>2.1.5.2.01</t>
  </si>
  <si>
    <t>2.1.5.1.01</t>
  </si>
  <si>
    <t>Total AFP y SFS</t>
  </si>
  <si>
    <t>2.1.5.3.01</t>
  </si>
  <si>
    <t>SRL</t>
  </si>
  <si>
    <t>Total</t>
  </si>
  <si>
    <t>YANMARY YASSIEL GERALDO MUÑOZ</t>
  </si>
  <si>
    <t>PEDRO LUIS GARCIA DE LA ROSA</t>
  </si>
  <si>
    <t>ENCARGADA DEPARTAMENTO DESARROLLO DE SERVICIOS</t>
  </si>
  <si>
    <t>BRINISAIDA MONTERO LARA</t>
  </si>
  <si>
    <t>HEIDY ARIAS TAVAREZ</t>
  </si>
  <si>
    <t>MARIA DE LOS ANGELES DUJARRIC NUÑEZ</t>
  </si>
  <si>
    <t>MILAGROS DAMASO ECHAVARRIA</t>
  </si>
  <si>
    <t>RAFAELA CEPEDA RODRIGUEZ</t>
  </si>
  <si>
    <t>ROSELINA YISSEL FRANCO PROSPER</t>
  </si>
  <si>
    <t>EDISON IRIARTE RODRIGUEZ DIAZ</t>
  </si>
  <si>
    <t>DIRECCION NACIONAL</t>
  </si>
  <si>
    <t>ASISTENTE DE DESPACHO</t>
  </si>
  <si>
    <t>ALDONSA ALTAGRACIA CASTILLO MEDINA DE CABRAL</t>
  </si>
  <si>
    <t>ZAIDA KATTYELIZA GOMEZ DE BALBUENA</t>
  </si>
  <si>
    <t>NORYS MERCEDES VELEZ DE THOMSON</t>
  </si>
  <si>
    <t>PRISCILLA THAMARA SOCORRO ALVAREZ</t>
  </si>
  <si>
    <t>ANALISTA DE DATOS ESTADISTICOS</t>
  </si>
  <si>
    <t>DESARROLLADOR DE SISTEMAS INFORMATICOS</t>
  </si>
  <si>
    <t>SOPORTE TECNICO DE LA INFORMACION</t>
  </si>
  <si>
    <t>ENCARGADA DEPARTAMENTO RECURSOS HUMANOS</t>
  </si>
  <si>
    <t>ENLACE ADMINISTRATIVO</t>
  </si>
  <si>
    <t>ENCARGADA DE DIVISION DE GESTION Y MONITOREO</t>
  </si>
  <si>
    <t>PERIODISTA</t>
  </si>
  <si>
    <t>CONSULTORA DE SERVICIOS</t>
  </si>
  <si>
    <t>ASESORA DE PROYECTOS</t>
  </si>
  <si>
    <t>ASSESOR TIC</t>
  </si>
  <si>
    <t>ASESORA LEGAL</t>
  </si>
  <si>
    <t>PASCUAL MORETA OGANDO</t>
  </si>
  <si>
    <t>LUISA MAOLI FAMILIA PEÑA</t>
  </si>
  <si>
    <t>SARAH JOSEFINA HYAR ARBAJE</t>
  </si>
  <si>
    <t>ASESORA DE LA DIRECION</t>
  </si>
  <si>
    <t>CAIS SANTO DOMINGO ESTE</t>
  </si>
  <si>
    <t>SUPERVISOR DE MANTENIMIENTO</t>
  </si>
  <si>
    <t>MARIA ALTAGRACIA FLETE NUÑEZ</t>
  </si>
  <si>
    <t>EVELYN VERAS MOYA</t>
  </si>
  <si>
    <t>RAFAEL BIENVENIDO SANCHEZ MEJIA</t>
  </si>
  <si>
    <t>JENNIFER ALEXANDRA GARCIA TEJEDA</t>
  </si>
  <si>
    <t>LORENZO HEMENEGILDO DE JESUS GOMEZ</t>
  </si>
  <si>
    <t>RUTH ESTHER RODRIGUEZ SIERRA</t>
  </si>
  <si>
    <t>LISBETH PAOLA CASTILLO REYNA</t>
  </si>
  <si>
    <t>BRYAN QUIÑONES MERCEDES</t>
  </si>
  <si>
    <t>BIANCA VERONA SANTOS RODRIGUEZ</t>
  </si>
  <si>
    <t>MADELIN FRANCHESCA BONILLA NUÑEZ</t>
  </si>
  <si>
    <t>ENCARGADA DEPARTAMENTO DE ATENCION Y TERAPIA</t>
  </si>
  <si>
    <t>TECNICO DE TERAPIA</t>
  </si>
  <si>
    <t>ROSSANNI BAEZ FELIZ</t>
  </si>
  <si>
    <t>CENTRO DE ATENCION INTEGRAL PARA LA DISCAPACIDAD</t>
  </si>
  <si>
    <t>Subtotal:</t>
  </si>
  <si>
    <t>DEPARTAMENTO DE PLANIFICACION Y DESARROLLO-CAID</t>
  </si>
  <si>
    <t>DEPARTAMENTO DE RECURSOS HUMANOS -CAID</t>
  </si>
  <si>
    <t>DEPARTAMENTO DE TECNOLOGIA DE LA INFORMACION Y COMUNICACIÓN -CAID</t>
  </si>
  <si>
    <t>DIVISION DE MONITOREO DE SERVICIOS -CAID</t>
  </si>
  <si>
    <t>DEPARTAMENTO DE DESARROLLO DE SERVICIOS -CAID</t>
  </si>
  <si>
    <t>DIVISION DE SERVICIO SOCIAL - CAID SDO</t>
  </si>
  <si>
    <t>DIVISION DE SERVICIO SOCIAL CAID SJM</t>
  </si>
  <si>
    <t>DIRECCION DEL CENTRO DE ATENCION INTEGRAL SANTIAGO DE LOS CABALLEROS -CAID</t>
  </si>
  <si>
    <t>DIVISION DE SERVICIO SOCIAL -CAID STGO</t>
  </si>
  <si>
    <t>DIRECCION DEL CENTRO DE ATENCION INTEGRAL SANTO DOMINGO ESTE -CAID</t>
  </si>
  <si>
    <t>DIVISION DE SERVICIO SOCIAL -CAID ESTE</t>
  </si>
  <si>
    <t>DIVISION DE EVALUACION DEL DESARROLLO - CAID SDO</t>
  </si>
  <si>
    <t>DIVISION MEDICA - CAID SJM</t>
  </si>
  <si>
    <t>DEPARTAMENTO DE ATENCION Y TERAPIAS -CAID STGO</t>
  </si>
  <si>
    <t>CHRISTOPHER XAVIER RIJO GONZALEZ</t>
  </si>
  <si>
    <t>DEPARTAMENTO DE PLANIFICACION Y DESARROLLO -CAID</t>
  </si>
  <si>
    <t>DIVISION DE COOPERACION INTERNACIONAL -CAID</t>
  </si>
  <si>
    <t>VALENTINA ANYELINA URIBE GUERRERO</t>
  </si>
  <si>
    <t>DEPARTAMENTO DE TECNOLOGIA DE LA INFORMACION Y COMUNICACION -CAID</t>
  </si>
  <si>
    <t>DEPARTAMENTO DE GESTION Y MONITOREO DE SERVICIOS -CAID</t>
  </si>
  <si>
    <t>TECNICO DE RECURSOS HUMANOS</t>
  </si>
  <si>
    <t>ENCARGADA DE RECLUTAMIENTO Y SELECCION</t>
  </si>
  <si>
    <t>DIRECCION DEL CENTRO DE ATENCION INTEGRAL SAN JUAN DE LA MAGUANA -CAID</t>
  </si>
  <si>
    <t>DIVISION DE INTERVENCION TERAPEUTICA -CAID SDO</t>
  </si>
  <si>
    <t>DIRECCION DEL CENTRO DE ATENCION INTEGRAL SANTO DOMINGO OESTE -CAID</t>
  </si>
  <si>
    <t>ENCARGADA DE LA DIVISION DE ATENCION AL USUARIO</t>
  </si>
  <si>
    <t>DEPARTAMENTO JURIDICO -CAID</t>
  </si>
  <si>
    <t>DEPARTAMENTO DE COMUNICACIONES -CAID</t>
  </si>
  <si>
    <t>ANTHONY AMAURIS CUSTODIO LARA</t>
  </si>
  <si>
    <t>DEPARTAMENTO JURIDICO-CAID</t>
  </si>
  <si>
    <t>ADMINISTRADOR DE REDES Y COMUNICACIONES</t>
  </si>
  <si>
    <t>DIVISION DE CONTABILIDAD -CAID</t>
  </si>
  <si>
    <t>DIVISION DE COMPRAS Y CONTRATACIONES-CAID</t>
  </si>
  <si>
    <t>DIVISION DE ATENCION AL USUARIO -CAID</t>
  </si>
  <si>
    <t>DEPARTAMENTO DE COMUNICACIONES-CAID</t>
  </si>
  <si>
    <t>SECCION DE CORRESPONDENCIA Y ARCHIVO -CAID</t>
  </si>
  <si>
    <t>DIVISION DE COMPRAS Y CONTARATACIONES- CAID</t>
  </si>
  <si>
    <t>SECCION DE ALMACEN Y SUMINISTRO- CAID</t>
  </si>
  <si>
    <t>DIVISION DE SERVICIOS GENERALES- CAID</t>
  </si>
  <si>
    <t>SUSAN OVELYS DE LA ROSA VALENZUELA</t>
  </si>
  <si>
    <t>YOKASTA CLARIBEL PAULINO MORONTA</t>
  </si>
  <si>
    <t>LIDIA MERCEDES PEÑA EUSEBIO</t>
  </si>
  <si>
    <t>ASISTENTE EJECUTIVA</t>
  </si>
  <si>
    <t>LILLIBETH PALOMINO FERNANDEZ</t>
  </si>
  <si>
    <t>DIVISION MEDICA - CAID SDO</t>
  </si>
  <si>
    <t>DIVISION DE EVALUACION DEL DESARROLLO -CAID SJM</t>
  </si>
  <si>
    <t>DIVISION MEDICA-CAID STGO</t>
  </si>
  <si>
    <t>DIVISION DE EVALUACION DEL DESARROLLO - CAID STGO</t>
  </si>
  <si>
    <t>CAROLIN MASSIEL RODRIGUEZ VIDAL</t>
  </si>
  <si>
    <t>DEPARTAMENTO DE ATENCION Y TERAPIAS -CAID SDO</t>
  </si>
  <si>
    <t>FRANKLIN CASTILLO GERALDINO</t>
  </si>
  <si>
    <t>DIVISION DE ATENCION A GRUPOS Y FAMILIAS -CAID STGO</t>
  </si>
  <si>
    <t>ENCARGADO DEL DEPARTAMENTO JURIDICO</t>
  </si>
  <si>
    <t>ENCARGADO DE LA SECCION DE DESARROLLO DE IMPLEMENTACION DE SISTEMAS</t>
  </si>
  <si>
    <t>IVELISSE ADAMES DE LA CRUZ</t>
  </si>
  <si>
    <t>ZAIDY INMACULADA RIVERA ESPINOSA</t>
  </si>
  <si>
    <t>VICKY TORRES</t>
  </si>
  <si>
    <t>LEYNI ERNESTO LAZALA MATEO</t>
  </si>
  <si>
    <t>ALGENIS ABREU DELGADO</t>
  </si>
  <si>
    <t>CARMEN ELIZABETH ESPINAL ESPINAL</t>
  </si>
  <si>
    <t>ALEXIS RADHAMES FRAGOSO BAEZ</t>
  </si>
  <si>
    <t>DIVISION DE SERVICIOS GENERALES -CAID</t>
  </si>
  <si>
    <t>GIOCONDY BERENICE BAUTISTA OGANDO</t>
  </si>
  <si>
    <t>JOSE ELIAS DE JESUS</t>
  </si>
  <si>
    <t>ISLENY MARIELL SANCHEZ GUZMAN</t>
  </si>
  <si>
    <t>AYELEN JIMENEZ CARACCIOLO</t>
  </si>
  <si>
    <t>ANNI LOREIDY CABA</t>
  </si>
  <si>
    <t>ANEURY DE LA ROSA DE LA ROSA</t>
  </si>
  <si>
    <t>ENCARGADO DE MANTENIMIENTO</t>
  </si>
  <si>
    <t>JOSE ALMANCIO DEOGRACIA FERMIN</t>
  </si>
  <si>
    <t>MARIA YDALIA MONTERO CAMACHO</t>
  </si>
  <si>
    <t>ENMANUEL JOSE DE LA ROSA MEJIA</t>
  </si>
  <si>
    <t>ALEXANDRA ELIZABEHT RAMOS VALERIO</t>
  </si>
  <si>
    <t>YOKELY DEL CARMEN DIAZ POLANCO</t>
  </si>
  <si>
    <t>AUXILIAR DE ATENCION AL USUARIO</t>
  </si>
  <si>
    <t>LUZ DIVINA BONILLA PAULINO</t>
  </si>
  <si>
    <t>EMELY MELISA ESTRELLA ROA</t>
  </si>
  <si>
    <t>OFICIAL DE ATENCION AL USUARIO</t>
  </si>
  <si>
    <t>DIVISION DE SERVICIO SOCIAL- CAID STGO</t>
  </si>
  <si>
    <t>ROSA JENNY PALLERO GARCIA</t>
  </si>
  <si>
    <t>TRABAJADORA SOCIAL</t>
  </si>
  <si>
    <t>FAUSTO ROLANDO JOSE MARTINEZ PEREZ</t>
  </si>
  <si>
    <t>MEDICO</t>
  </si>
  <si>
    <t>TRAMITE DE PENSION</t>
  </si>
  <si>
    <t>NOELIA DESIEREE OVALLES GUZMAN</t>
  </si>
  <si>
    <t>GENNY MONTERO MONTERO</t>
  </si>
  <si>
    <t>EMELANIA RAMIREZ ADAMES</t>
  </si>
  <si>
    <t>ASTRID CHANTAL SANTOS OGANDO</t>
  </si>
  <si>
    <t>NATASHA INMACULADA FRIAS LOPEZ</t>
  </si>
  <si>
    <t>NIRMARYS MONTILLA GARCIA</t>
  </si>
  <si>
    <t>ELVIRA MERCEDES GONZALEZ CONCEPCION</t>
  </si>
  <si>
    <t>CHRISTIAN YUNARDO MUÑOZ RODRIGUEZ</t>
  </si>
  <si>
    <t>CARLOS BISMAL ROSARIO</t>
  </si>
  <si>
    <t>MARANGELIZ CARABALLO CASTILLO</t>
  </si>
  <si>
    <t>ANALISTA DE COMPRAS Y CONTRATACIONES</t>
  </si>
  <si>
    <t>ROSARIO ALTAGRACIA VIDAL VALDEZ</t>
  </si>
  <si>
    <t xml:space="preserve"> CAPITULO:  0206     SUBCAPTULO: 01     DAF:01     UE:0011     PROGRAMA: 19     SUBPROGRAMA: 01     PROYECTO: 0     ACTIVIDAD:0001     CUENTA: 2.1.1.1.01     FONDO:0100</t>
  </si>
  <si>
    <t>DANICHA PIMENTEL ROCHE</t>
  </si>
  <si>
    <t>CRISTINA MIGUELINA PEÑA</t>
  </si>
  <si>
    <t>YUDEIRY SANTANA</t>
  </si>
  <si>
    <t>MARTHA JOSEFINA MEJIA MENDEZ</t>
  </si>
  <si>
    <t>SUPERVISOR MAYORDOMIA</t>
  </si>
  <si>
    <t>LEANDRO VARGAS ORTEGA</t>
  </si>
  <si>
    <t>KENIA MARIA FABIAN GABIN</t>
  </si>
  <si>
    <t>ABEL ALEXANDER DEL ROSARIO SIERRA</t>
  </si>
  <si>
    <t>WELLINGTHON JOSE ARIAS DE LOS SANTOS</t>
  </si>
  <si>
    <t>MILAGROS LIRANZO QUEZADA</t>
  </si>
  <si>
    <t>ALEXANDRA REYES ENCARNACION DE PEÑA</t>
  </si>
  <si>
    <t>DIVISION DE TESORERIA-CAID</t>
  </si>
  <si>
    <t>DEPARTAMENTO ADMINISTRATIVO -CAID</t>
  </si>
  <si>
    <t>ANALISTA DE PLANIFICACION Y DESARROLLO</t>
  </si>
  <si>
    <t>CENTRO DE ATENCION INTEGRAL PARA LA DISCAPACIDAD -CAID</t>
  </si>
  <si>
    <t>DIVISION DE MANTENIMIENTO- CAID</t>
  </si>
  <si>
    <t>ROBERTO ANTONIO DE LA CRUZ ESTRELLA</t>
  </si>
  <si>
    <t>DIRECTOR MEDICO</t>
  </si>
  <si>
    <t>TRABAJADOR SOCIAL</t>
  </si>
  <si>
    <t>ENCARGADA DIVISION SERVICIO SOCIAL</t>
  </si>
  <si>
    <t>DIRECCION DEL CENTRO DE DESARROLLO INTEGRAL PARA LA DISCAPACIDAD SANTO DOMINGO OESTE -CAID</t>
  </si>
  <si>
    <t>DIRECCON DEL CENTRO DE ATENCION INTEGRAL PARA LA DISCAPACIDAD SAN JUAN DE LA MAGUANA -CAID</t>
  </si>
  <si>
    <t>CLAUDIA CAROLINA MATEO VALDEZ</t>
  </si>
  <si>
    <t>DIRECCION DE CENTRO DE ATENCION INTEGRAL PARA LA DISCAPACIDAD SANTIAGO DE LOS CABALLEROS -CAID</t>
  </si>
  <si>
    <t>DIRECTOR  MEDICO</t>
  </si>
  <si>
    <t>DIRECCION DE CENTRO DE ATENCION INTEGRAL PARA LA DISCAPACIDAD SANTO DOMINGO ESTE -CAID</t>
  </si>
  <si>
    <t>KIMBERLY GARCIA VALERIO</t>
  </si>
  <si>
    <t>DIVISION MEDICA- CAID SDE</t>
  </si>
  <si>
    <t>DIVISION DE EVALUACION DEL DESARROLLO- CAID SDE</t>
  </si>
  <si>
    <t>MÉDICO NUTRIOLOGO</t>
  </si>
  <si>
    <t>ENCARGADA DE ATENCION Y TERAPIAS</t>
  </si>
  <si>
    <t>DIVISION DE ATENCION A GRUPOS Y FAMILIAS  -CAID SDO</t>
  </si>
  <si>
    <t>ROSA ELENA DE LA CRUZ</t>
  </si>
  <si>
    <t>EMILY VIRGINIA REYES FELIZ</t>
  </si>
  <si>
    <t>TERAPEUTA FISICO</t>
  </si>
  <si>
    <t>TERAPEUTA DE HABLA Y LENGUAJE</t>
  </si>
  <si>
    <t>ROSALIA HERNANDEZ ORTIZ</t>
  </si>
  <si>
    <t>KENIA KEMELY LOPEZ QUEZADA</t>
  </si>
  <si>
    <t>KARLA GOMEZ HERRERA</t>
  </si>
  <si>
    <t>ANGELA MARIA MENA PAULINO</t>
  </si>
  <si>
    <t>DIVISION DE INTERVENCION TERAPEUTICA -CAID SDE</t>
  </si>
  <si>
    <t>ORQUIDEA MARIA MOREL GARCIA</t>
  </si>
  <si>
    <t>CLARIBEL AMPARO PEREZ</t>
  </si>
  <si>
    <t>KATHERINE MARIA MIRANDA SALAZAR</t>
  </si>
  <si>
    <t>MARFILA LANTIGUA HERNANDEZ</t>
  </si>
  <si>
    <t>DIVISION DE ATENCION A GRUPOS Y FAMILIAS -CAID SJM</t>
  </si>
  <si>
    <t>COORDINADOR (A)</t>
  </si>
  <si>
    <t>ENCARGADO (A)</t>
  </si>
  <si>
    <t>TERAPEUTA DE INTERVENCIÓN CONDUCTUAL</t>
  </si>
  <si>
    <t>TERAPEUTA DE TERAPIAS ARTÍSTICAS</t>
  </si>
  <si>
    <t>DIVISION DE ATENCION A GRUPOS Y FAMILIAS -CAID SDE</t>
  </si>
  <si>
    <t>SARAI NICOLE CRUZ ORTIZ</t>
  </si>
  <si>
    <t>DENISSE DOLORES RAMOS DIAZ</t>
  </si>
  <si>
    <t>GIRANDA NOELIS MELO BAEZ</t>
  </si>
  <si>
    <t>TERAPEUTA DE INTERVENCIÓN GRUPAL</t>
  </si>
  <si>
    <t>TERAPEUTA DE ENTRENAMIENTO A GRUPOS Y FAMILIAS</t>
  </si>
  <si>
    <t>SABRINA FELIZ NUÑEZ</t>
  </si>
  <si>
    <t>LOURDES MILAGROS VILLA BAEZ</t>
  </si>
  <si>
    <t>DIVISION DE RECLUTAMIENTO Y SELECCIÓN DE PERSONAL -CAID</t>
  </si>
  <si>
    <t>LEYDI ANABEL MENA MEJIA</t>
  </si>
  <si>
    <t xml:space="preserve">ANALISTA DE RECLUTAMIENTO Y SELECCION </t>
  </si>
  <si>
    <t>SECCION DE ADMINISTRACION DE SERVICIOS TIC -CAID</t>
  </si>
  <si>
    <t>RAMON ANTONIO MORBAN PEÑA</t>
  </si>
  <si>
    <t>DEPARTAMENTO ADMINISTRATIVO-CAID</t>
  </si>
  <si>
    <t>DIVISION DE MANTENIMIENTO - CAID</t>
  </si>
  <si>
    <t>DIVISION DE SERVICIO SOCIAL- CAID SDO</t>
  </si>
  <si>
    <t>NEKY BEATRIZ FRIAS GUTIERREZ</t>
  </si>
  <si>
    <t>DIVISION DE EVALUACION DEL DESARROLLO -CAID SDO</t>
  </si>
  <si>
    <t>ARIANNA ABREU LANTIGUA</t>
  </si>
  <si>
    <t>ANIBELKA ELIZABETH PEÑA ORTEGA</t>
  </si>
  <si>
    <t>LIA CAROLINA SORIANO CACERES</t>
  </si>
  <si>
    <t>MARIA ISABEL CRESPO SEPULVEDA</t>
  </si>
  <si>
    <t>EVALUADOR (A) DEL DESARROLLO</t>
  </si>
  <si>
    <t>MERLYN CABRAL BELTRE</t>
  </si>
  <si>
    <t>DIVISION DE INTERVENCION TERAPEUTICA - CAID SJM</t>
  </si>
  <si>
    <t>DIVISION DE TESORERIA -CAID</t>
  </si>
  <si>
    <t>ENCARGADO DE TESORERIA</t>
  </si>
  <si>
    <t>DIVISION DE FORMULACION, MONITOREO Y EVALUACION DE PLANES, PROGRAMAS Y PROYECTOS -CAID</t>
  </si>
  <si>
    <t>ELIZABETH ROSARIO SIRENA</t>
  </si>
  <si>
    <t>EDDYS ALBERTO DE LEON DE LOS SANTOS</t>
  </si>
  <si>
    <t>INGENIERO</t>
  </si>
  <si>
    <t>DEPARTAMENTO DE INFRACTRUCTURA</t>
  </si>
  <si>
    <t>UITT ENSANCHE LUPERÓN</t>
  </si>
  <si>
    <t xml:space="preserve">DIRECCION DE CENTRO DE ATENCION INTEGRAL PARA LA DISCAPACIDAD SAN JUAN DE LA MAGUANA -CAID </t>
  </si>
  <si>
    <t>LISSETT OROZCO SANCHEZ</t>
  </si>
  <si>
    <t>ALETIA ORQUIDEA REYES GUILAMO</t>
  </si>
  <si>
    <t>ARQUITECTO</t>
  </si>
  <si>
    <t>UITT ENSANCHE LUPERON</t>
  </si>
  <si>
    <t>VIGILANTE</t>
  </si>
  <si>
    <t xml:space="preserve"> CAPITULO:  0206     SUBCAPTULO: 01     DAF:01     UE:0011     PROGRAMA: 19     SUBPROGRAMA: 01     PROYECTO: 0     ACTIVIDAD:0001     CUENTA: 2.1.1.2.08     FONDO:0100</t>
  </si>
  <si>
    <t xml:space="preserve"> CAPITULO:  0206     SUBCAPTULO: 01     DAF:01     UE:0011     PROGRAMA: 19     SUBPROGRAMA: 01     PROYECTO: 0     ACTIVIDAD:0001     CUENTA: 2.1.1.2.09     FONDO:0100</t>
  </si>
  <si>
    <t xml:space="preserve"> CAPITULO:  0206     SUBCAPTULO: 01     DAF:01     UE:0011     PROGRAMA: 19     SUBPROGRAMA: 01     PROYECTO: 0     ACTIVIDAD:0001     CUENTA: 2.1.1.3.01     FONDO:0100</t>
  </si>
  <si>
    <t>ERIDELMO FERMIN RUBIO</t>
  </si>
  <si>
    <t>LUZ ESPERANZA MEJIA CASTILLO</t>
  </si>
  <si>
    <t>YOHANNY RAMIREZ</t>
  </si>
  <si>
    <t>ANA KARINA DE LOS SANTOS HERNANDEZ</t>
  </si>
  <si>
    <t>ANDERSON MEJIA</t>
  </si>
  <si>
    <t>AMELIA MARGARITA MARTINEZ ESPINAL</t>
  </si>
  <si>
    <t>LUIS ALBERTO PAULINO MEDINA</t>
  </si>
  <si>
    <t>MARIA ANGELICA ALONSO PELLERANO</t>
  </si>
  <si>
    <t>SECCION DE INTERVENCIONES TERAPEUTICA TERRITORIAL</t>
  </si>
  <si>
    <t>ROSANNA PIETER TEJEDA</t>
  </si>
  <si>
    <t>CIANI YOHANNY MARTINEZ REYES</t>
  </si>
  <si>
    <t>TECNICO DE TERAPIAS</t>
  </si>
  <si>
    <t>DIVISION DE SERVICIO SOCIAL- CAID SDE</t>
  </si>
  <si>
    <t>DENNIA MARISOL DEL JESUS PUJOLS</t>
  </si>
  <si>
    <t>AMAURY ENRIQUE FRIAS DOTEL</t>
  </si>
  <si>
    <t>CRISTINA ELIZABETH MENA JIMENEZ</t>
  </si>
  <si>
    <t>DIVISION DE INTERVENCION TERAPEUTICA -CAID SJM</t>
  </si>
  <si>
    <t xml:space="preserve">ANTHONY JOAN ROSARIO SANCHEZ </t>
  </si>
  <si>
    <t>DEPARTAMENTO DE INFRACTURA -CAID</t>
  </si>
  <si>
    <t>HENRY ENCARNACION ZAABALA</t>
  </si>
  <si>
    <t>CINTHIA MARIA CONCEPCION MICHEL</t>
  </si>
  <si>
    <t>MARIA FERNANDA POLANCO MARTINEZ</t>
  </si>
  <si>
    <t>CRISMEL SANCHEZ RODRIGUEZ</t>
  </si>
  <si>
    <t>CELENIA ANTONIA CARLOT SABINO</t>
  </si>
  <si>
    <t>YAZMIN YOCASTA CABREJA</t>
  </si>
  <si>
    <t>DEPARTAMENTO DE GESTION Y MONITOREO DE SERVICIOS- CAID</t>
  </si>
  <si>
    <t>ANALISTA LEGAL</t>
  </si>
  <si>
    <t>ENCARGADA DE LA DIVISION DE CONTABILIDAD</t>
  </si>
  <si>
    <t>DEPARTAMENTO DE INFRAESTRUCTURA -CAID</t>
  </si>
  <si>
    <t>ENC. DEL DEPARTAMENTO INFRACTRUTURA</t>
  </si>
  <si>
    <t>OFICINA DE ACCESO A LA INFORMACION - CAID</t>
  </si>
  <si>
    <t>ENC. OFICINA DE ACCESO A LA INFORMACION (RAI)</t>
  </si>
  <si>
    <t>DENNYSE MAIRENY BRISEÑO PEÑA</t>
  </si>
  <si>
    <t>JERIZA ERITFER PEÑA CUEVAS</t>
  </si>
  <si>
    <t>ANA CLAUDIA POLANCO DE MENDEZ</t>
  </si>
  <si>
    <t>DIVISION DE DISEÑO Y ADECUACIONES</t>
  </si>
  <si>
    <t>ENCARGADO DE DISEÑO Y ADECUACIONES</t>
  </si>
  <si>
    <t>DEPARTAMENTO DE PSICOPEDAGOGIA E INCLUSION -CAID</t>
  </si>
  <si>
    <t>ENCARGADA DE PSICOPEDAGOGIA E INCLUSION</t>
  </si>
  <si>
    <t>ORIANNA JACQUELINE MATOS SANCHEZ</t>
  </si>
  <si>
    <t>TERAPEUTA DE APOYO PSICOPEDAGICO</t>
  </si>
  <si>
    <t>JEREMY JOSE NUÑEZ HERNANDEZ</t>
  </si>
  <si>
    <t>DIVISION DE DESARROLLO INSTITUCIONAL Y CALIDAD EN LA GESTION -CAID</t>
  </si>
  <si>
    <t>TÉCNICO DE CALIDAD EN LA GESTION</t>
  </si>
  <si>
    <t>MARIELA ARIAS MORA</t>
  </si>
  <si>
    <t>ANALISTA DE SISTEMAS INFORMATICOS</t>
  </si>
  <si>
    <t>MARLENE YAKAIRA HERRERA HERRERA</t>
  </si>
  <si>
    <t>CARLOS MANUEL GOMEZ RODRIGUEZ</t>
  </si>
  <si>
    <t>ENCARGADO (A) DE SERVICIO SOCIAL</t>
  </si>
  <si>
    <t>MABEL ALTAGRACIA FILPO FERNANDEZ</t>
  </si>
  <si>
    <t>DIVISION DE EVALUACION DEL DESARROLLO- CAID STGO</t>
  </si>
  <si>
    <t>NICOLE PEREZ CANDELARIO</t>
  </si>
  <si>
    <t>MARIA JOSE MUÑOZ BAEZ</t>
  </si>
  <si>
    <t>ARLEEN SABATER RAMIREZ</t>
  </si>
  <si>
    <t>SHANELY LOPEZ NUÑEZ</t>
  </si>
  <si>
    <t>ADELYN DALINA BRITO PARRA</t>
  </si>
  <si>
    <t>ALEXANDRA QUEZADA RODRIGUEZ</t>
  </si>
  <si>
    <t>ARIANNA XIOMARA REYES GARCIA</t>
  </si>
  <si>
    <t>CARMEN ROSA MENDOZA CHECO</t>
  </si>
  <si>
    <t>GLEISY MAGDALENA ARIAS BURGOS</t>
  </si>
  <si>
    <t>JACMEL JOSEFINA SANCHEZ POLANCO</t>
  </si>
  <si>
    <t>LAURA NICOLE CORDERO RODRIGUEZ</t>
  </si>
  <si>
    <t>YENNIFFER ESPINAL ESPINAL</t>
  </si>
  <si>
    <t>LILIBEL MUÑOZ PEÑA</t>
  </si>
  <si>
    <t>MAITE FIORELLA COSME ALBA</t>
  </si>
  <si>
    <t>YENELY ALTAGRACIA ESCAÑO VENTURA</t>
  </si>
  <si>
    <t>NAYELI DEL CARMEN PORTOREAL GARCIA</t>
  </si>
  <si>
    <t>ROSLINE REINOSO ROSARIO</t>
  </si>
  <si>
    <t>PAMELA LAFONTAINE REYES</t>
  </si>
  <si>
    <t>PAULA YAMEL TUPETE RODRIGUEZ</t>
  </si>
  <si>
    <t>LUZ MARGARITA ACOSTA MOLINA</t>
  </si>
  <si>
    <t>DAYSI ALTAGRACIA SARITA ALVAREZ</t>
  </si>
  <si>
    <t>DIVISION DE ATENCION A GRUPOS Y FAMILIAS - CAID STGO</t>
  </si>
  <si>
    <t>PRISCILLA MARIE PERALTA MODESTO</t>
  </si>
  <si>
    <t>DIVISIÓN DE INTERVENCIÓN TERAPEÚTICA - CAID STGO</t>
  </si>
  <si>
    <t>CYNTHIA VIÑAS VILLAR</t>
  </si>
  <si>
    <t>STEPHANIE TURBI POLANCO</t>
  </si>
  <si>
    <t>MARIA JOSEFINA ALCANTARA ALBERTO</t>
  </si>
  <si>
    <t>ESCALE ROSIRY MERCEDES MARTINEZ</t>
  </si>
  <si>
    <t>DIANA CAROLINA LIRIANO TRINIDAD</t>
  </si>
  <si>
    <t>YOKASTA ALTAGRACIA GARCIA POLANCO</t>
  </si>
  <si>
    <t>YOJENDY YASIRIS CUELLO DE OLEO</t>
  </si>
  <si>
    <t>ANA GUILLERMINA REYES ADAMES</t>
  </si>
  <si>
    <t>JOCELYN ALTAGRACIA VICENTE ALCANTAR</t>
  </si>
  <si>
    <t>MARIA ALEXANDRA ALMONTE PARRA</t>
  </si>
  <si>
    <t>MARIA LUZ RODRIGUEZ POLANCO</t>
  </si>
  <si>
    <t>ALISANDRA MARGARITA MARTINEZ SANTAN</t>
  </si>
  <si>
    <t>JUAN FRANCISCO VALDEZ MARTINEZ</t>
  </si>
  <si>
    <t>SUPERVISOR</t>
  </si>
  <si>
    <t>AUXILIAR DE SERVICIO</t>
  </si>
  <si>
    <t>NAYELI DEL CARMEN DE PEÑA NUÑEZ</t>
  </si>
  <si>
    <t>YAMILA SEBUYE LUIS</t>
  </si>
  <si>
    <t>AUXILIAR DE PROGRAMACIÓN DE CITAS</t>
  </si>
  <si>
    <t>YANIRIS DE LA CRUZ</t>
  </si>
  <si>
    <t>KIMBERLY ISABEL TAVAREZ ROA</t>
  </si>
  <si>
    <t>DANELA GERTRUDIS ALVAREZ BETANCES</t>
  </si>
  <si>
    <t>ESMERLYN MARIA JOSE RODRIGUEZ DE LA</t>
  </si>
  <si>
    <t>ESTHEFANY ESMERLIN DE JESUS DE LA C</t>
  </si>
  <si>
    <t>RIKELL LISBETH LUNA GUZMAN</t>
  </si>
  <si>
    <t>ROSA EURANIA DIAZ LOGROÑO DE PERALT</t>
  </si>
  <si>
    <t>RAQUEL MERCEDES BONILLA MONCION</t>
  </si>
  <si>
    <t>NAIRELIS VERONICA UREÑA FERNANDEZ</t>
  </si>
  <si>
    <t>MARIA FERNANDA FERNANDEZ JIMENEZ</t>
  </si>
  <si>
    <t>ANGIE SABRINA JIMENEZ GARCIA</t>
  </si>
  <si>
    <t>ROSSY MARIA LORA VASQUEZ</t>
  </si>
  <si>
    <t>KATHERINE NICOLE FLORENTINO GONZALE</t>
  </si>
  <si>
    <t>GENESIS NICOLE GOMEZ CALCAÑO</t>
  </si>
  <si>
    <t>OSMARY ALMONTE VARGAS</t>
  </si>
  <si>
    <t>JUDITH MATA JIMENEZ</t>
  </si>
  <si>
    <t>DEPARTAMENTO FINANCIERO - CAID</t>
  </si>
  <si>
    <t>ENCARGADA DE LASECCION DE LITIGIOS</t>
  </si>
  <si>
    <t>DIVISION DE REGISTRO, CONTROL Y NOMINA -CAID</t>
  </si>
  <si>
    <t>SECCION DE DESARROLLO E IMPLEMENTACION DE SISTEMAS -CAID</t>
  </si>
  <si>
    <t>YOLENNY DEL CARMEN RODRIGUEZ ALMANZ</t>
  </si>
  <si>
    <t>STEPHANIE CRUZ DOMINGUEZ</t>
  </si>
  <si>
    <t>NOEMI DELGADO SANTANA</t>
  </si>
  <si>
    <t>MELISSA OVALLE GUTIERREZ</t>
  </si>
  <si>
    <t>UITT SABANA PERDIDA</t>
  </si>
  <si>
    <t>NILSA DEL CARMEN ROSARIO ESTRELLA</t>
  </si>
  <si>
    <t>ABREO HERNANDEZ PANIAGUA</t>
  </si>
  <si>
    <t>0</t>
  </si>
  <si>
    <t>EDITOR DE VIDEO</t>
  </si>
  <si>
    <t>ELIZABETH POLANCO FLETE</t>
  </si>
  <si>
    <t>FÉLIX DANIEL RAMÍREZ DÍAZ</t>
  </si>
  <si>
    <t>RAFAELINA TOLENTINO PERDOMO</t>
  </si>
  <si>
    <t>DIVISION DE PRESUPUESTO -CAID</t>
  </si>
  <si>
    <t>ENCARGADO DE PRESUPUESTO</t>
  </si>
  <si>
    <t>ESMERALDA ANTONIA REYES MATTA</t>
  </si>
  <si>
    <t>ANYELINA MARIA PARRA PEREZ</t>
  </si>
  <si>
    <t>MILORIS MORA MERCEDES</t>
  </si>
  <si>
    <t>ANA CRISTINA VICTORINO RODRIGUEZ</t>
  </si>
  <si>
    <t>VIRGINIA MARIA CARRASCO FERNANDEZ</t>
  </si>
  <si>
    <t>ALEJANDRA BRITO</t>
  </si>
  <si>
    <t>ROSEMARY DE LA CRUZ GOMEZ</t>
  </si>
  <si>
    <t>KIRIAN EMILIA CONCEPCION HERNANDEZ</t>
  </si>
  <si>
    <t>YURY ALTAGRACIA FELIX</t>
  </si>
  <si>
    <t>ROSA ANGELICA DE LA CRUZ</t>
  </si>
  <si>
    <t>MADELINE MELISSA ESTEVEZ TORIBIO</t>
  </si>
  <si>
    <t>DEPARTAMENTO FINANCIERO- CAID</t>
  </si>
  <si>
    <t>FANNY DEL CARMEN MEREJO LANTIGUA DE</t>
  </si>
  <si>
    <t>WILMA GREGORINA MEDINA VASQUEZ</t>
  </si>
  <si>
    <t>HAROLIN YOJANA MORA</t>
  </si>
  <si>
    <t>ROXANNA MILAGROS SANCHEZ MORALES</t>
  </si>
  <si>
    <t>AIMEE JOHANNY DE JESUS BEATO FERNAN</t>
  </si>
  <si>
    <t>ELIANI PIÑEIRO RODRIGUEZ</t>
  </si>
  <si>
    <t>MARÍA ISABEL RUIZ GUZMAN</t>
  </si>
  <si>
    <t>LISSETTE BERNARDA DE JESUS RODRIGUE</t>
  </si>
  <si>
    <t>CYBELES NAZARETH CANELA POLANCO</t>
  </si>
  <si>
    <t>LAURA MARIA FERNANDEZ FERMIN</t>
  </si>
  <si>
    <t>ANNERY YISSEL ALVAREZ JOSE</t>
  </si>
  <si>
    <t>ERMITANIA DANIELA MEJIA LORA</t>
  </si>
  <si>
    <t>JOSE ANTONIO OTAÑO RUIZ</t>
  </si>
  <si>
    <t>MILKA MIOFELIS POLANCO MARTINEZ</t>
  </si>
  <si>
    <t>ANA FERNANDA DE LOS SANTOS GARCIA</t>
  </si>
  <si>
    <t>ISABELA MARIE SANGIOVANNI NAVARRO</t>
  </si>
  <si>
    <t>AIMEE PAOLA AGUIRRE SALADIN</t>
  </si>
  <si>
    <t>OONAGH MAY LING MOK GONZALEZ DE FEL</t>
  </si>
  <si>
    <t>GERONIMO ALBERTO RODRIGUEZ HERNANDE</t>
  </si>
  <si>
    <t>ANA YAFRESSI SANTIAGO SUAREZ DE TAV</t>
  </si>
  <si>
    <t>CHARITO CALDERON MARTE</t>
  </si>
  <si>
    <t>EMANUEL FERNANDEZ BAEZ</t>
  </si>
  <si>
    <t>ANTONY ENCARNACION MONTERO</t>
  </si>
  <si>
    <t>ENCARGADO DE LA DIVISION DE FORMULACION, MONITOREO Y EVALUACION DE PLANES, PROGRAMAS Y PROYECTOS</t>
  </si>
  <si>
    <t>ANDERSON MIGUEL RODRIGUEZ RODRIGUEZ</t>
  </si>
  <si>
    <t>EMELY VANESSA JIMENEZ MEDINA</t>
  </si>
  <si>
    <t>ANGEL JEFFERSON SANCHEZ VENTURA</t>
  </si>
  <si>
    <t>EDUARDO ANDRES PINEDA CORPORAN</t>
  </si>
  <si>
    <t>SOPORTE TECNICO</t>
  </si>
  <si>
    <t>LISANDRY LISBETH CUEVAS DE JESUS</t>
  </si>
  <si>
    <t>ANALISTA DE DATOS ESTADÍSTICO</t>
  </si>
  <si>
    <t>CANDY EDILI DE LA ROSA</t>
  </si>
  <si>
    <t>TECNICO DE TESORERIA</t>
  </si>
  <si>
    <t>DEPARTAMENTO DE GESTION Y ORGANIZACION DE UNIDADES DE INTERVENCION TERAPEUTICA TERRITORIAL</t>
  </si>
  <si>
    <t>ENCARGADO DEL DEPARTAMENTO DE GESTION Y ORGANIZACION DE UNIDADES DE INTERVENCION TERAPEUTICA TERRITORIAL</t>
  </si>
  <si>
    <t>DESIREE ARIAS GIL</t>
  </si>
  <si>
    <t>DULCE MARIA SUAREZ DE JESUS</t>
  </si>
  <si>
    <t>TRABAJADOR(A) SOCIAL</t>
  </si>
  <si>
    <t>ENCARGADO DE LA DIVISION DE SERVICIO SOCIA</t>
  </si>
  <si>
    <t>SARINA ABIGAIL LINARES GRULLON</t>
  </si>
  <si>
    <t>MARIA YULEISY RINCON CASTRO</t>
  </si>
  <si>
    <t>GUSTAVO ANTONIO DUVERGE LUGO</t>
  </si>
  <si>
    <t>NIURBY ERIDANIA PICHARDO LORA</t>
  </si>
  <si>
    <t>DIVISION DE ATENCION A GRUPOS Y FAMILIAS- CAID SDO</t>
  </si>
  <si>
    <t>TERAPEUTA DE ATENCIÓN TEMPRANA</t>
  </si>
  <si>
    <t>FARAH PALOMA DEL PILAR ANICO</t>
  </si>
  <si>
    <t>ELMILY BERNARD CRUZ</t>
  </si>
  <si>
    <t>SCARLE RODRIGUEZ CABA</t>
  </si>
  <si>
    <t>ZAILY FRANCHESKA ALVAREZ BLANCO</t>
  </si>
  <si>
    <t>MARIANNY STEFANY CASTILLO MIRANDA</t>
  </si>
  <si>
    <t>NICOLE NOEMI ANDRIS DIAZ</t>
  </si>
  <si>
    <t>DESIREE MARIE RIVERO LINARES</t>
  </si>
  <si>
    <t>WILLIAM ISACAR VELOZ GUZMAN</t>
  </si>
  <si>
    <t>STEFFANI ALEXANDRA ALVAREZ SANCHEZ</t>
  </si>
  <si>
    <t>KATHERINE JAZMIN DEL ROSARIO MARTIN</t>
  </si>
  <si>
    <t>CRISNELYS CENILDA TATIS CASTILLO</t>
  </si>
  <si>
    <t>DOLY LEANDRA GARCIA DOMINGUEZ</t>
  </si>
  <si>
    <t>ERIKA CAROLINA GRULLON MATIAS</t>
  </si>
  <si>
    <t>CARLOS JAVIER TUERO CRUZ</t>
  </si>
  <si>
    <t>WANDA RAQUEL MUÑOZ BAUTISTA</t>
  </si>
  <si>
    <t>PAOLA FRANCHESKA DE LOS SANTOS VASQ</t>
  </si>
  <si>
    <t>JOLANNE ODETTE TAVAREZ DIAZ</t>
  </si>
  <si>
    <t>CAROLIN LUCIER TINEO MONEGRO</t>
  </si>
  <si>
    <t>MARIELFI YNOA TORIBIO</t>
  </si>
  <si>
    <t>JANDRY RODRIGUEZ GARCIA</t>
  </si>
  <si>
    <t>IVANNA DEL PILAR TAVAREZ VASQUEZ</t>
  </si>
  <si>
    <t>ANDREA CASTILLO LUI</t>
  </si>
  <si>
    <t>MARIA ALEJANDRA SELLA MARRERO</t>
  </si>
  <si>
    <t>FRANCHESKA JOHANNY MARTINEZ HERMON</t>
  </si>
  <si>
    <t>KARLA MARIA JOAQUIN CACERES</t>
  </si>
  <si>
    <t>MARIA ALEJANDRA MOREL ALMONTE</t>
  </si>
  <si>
    <t>JOHARLY DE LA ROSA FELIZ</t>
  </si>
  <si>
    <t>ODRIS MARGARITA DELGADO ACOSTA</t>
  </si>
  <si>
    <t>YESSICA ESTHER OZUNA JIMENEZ</t>
  </si>
  <si>
    <t>VALERIA LETICIA ALCANTARA PEÑA</t>
  </si>
  <si>
    <t>ELAYNE BELLO NOVA</t>
  </si>
  <si>
    <t>RAQUEL ANTONIA GUZMAN ROSARIO</t>
  </si>
  <si>
    <t>ASTRID LUCIA JIMENEZ JIMENEZ</t>
  </si>
  <si>
    <t>SAHIRA MASSIEL DURAN GOMEZ</t>
  </si>
  <si>
    <t>ALEJANDRA CESPEDES</t>
  </si>
  <si>
    <t>JUDITH STEPHANIE PEÑA GONZALEZ</t>
  </si>
  <si>
    <t>WAGNER PEREZ CEDANO</t>
  </si>
  <si>
    <t>EDUARDO LUIS TINEO ADAMES</t>
  </si>
  <si>
    <t>AGUSTINA GARCIA ESPINAL</t>
  </si>
  <si>
    <t>KATHERINE POLANCO PEÑA</t>
  </si>
  <si>
    <t>YACELI MISHEL VALENZUELA JIMENEZ</t>
  </si>
  <si>
    <t>BERIOSCA GRISELDA LEONARDO RIVAS</t>
  </si>
  <si>
    <t>SECCION DE TRANSPORTACION- CAID</t>
  </si>
  <si>
    <t>JUAN ERNESTO FRAGOSO MERCEDES</t>
  </si>
  <si>
    <t>FRANCISCO LUIS CASTILLO VIDAL</t>
  </si>
  <si>
    <t>LEILY XIOMARA ALMANZAR SUERO</t>
  </si>
  <si>
    <t>RAINI ERIBERTA NUÑEZ BONIFACIO</t>
  </si>
  <si>
    <t>LOYNNIS DE JESUS MOTA PEREZ</t>
  </si>
  <si>
    <t>YLEANNY ROSMERY DE LOS SANTOS MORIL</t>
  </si>
  <si>
    <t>ODIL RACHEL PEREZ</t>
  </si>
  <si>
    <t>LUIS ENRIQUE CASTILLO GARCIA</t>
  </si>
  <si>
    <t>LUZ DEL ALBA PUFFLER MARTINEZ</t>
  </si>
  <si>
    <t>GLEYDIS ISABEL PEREZ DE LOS SANTOS</t>
  </si>
  <si>
    <t>ANA MILAGROS ANGOMAS VALDEZ</t>
  </si>
  <si>
    <t>DIVISION DE APOYO PSICOPEDAGOGICO -CAID</t>
  </si>
  <si>
    <t>DEBORA MARIA SHANLATTE TAVARES</t>
  </si>
  <si>
    <t>NADIA ALEXANDRA DISAN SALOMON</t>
  </si>
  <si>
    <t>SUPERVISOR DE UNIDAD</t>
  </si>
  <si>
    <t>SECCIONES DE INTERVENCION TERAPEUTICA TERRITORIAL -CAID</t>
  </si>
  <si>
    <t>ENCARGADA DE SECCIONES DE INTERVENCION TERAPEUTICA TERRITORIAL</t>
  </si>
  <si>
    <t>MANUEL DE JESUS SANCHEZ LORA</t>
  </si>
  <si>
    <t>LUZ MARIA PAYANO</t>
  </si>
  <si>
    <t>NOEMI ADALGISA MARTINEZ DISLA</t>
  </si>
  <si>
    <t>SECCION DE FACTURACION Y SEGUROS-CAID</t>
  </si>
  <si>
    <t>ADYS ALTAGRACIA VARGAS TEJADA</t>
  </si>
  <si>
    <t>CAJERO (A)</t>
  </si>
  <si>
    <t>FARLIN VANESSA DE LOS SANTOS MEJIA</t>
  </si>
  <si>
    <t>FARINA ANABEL MARTE GONZALEZ</t>
  </si>
  <si>
    <t>TIFFANY CRISTAL PERALTA DURAN</t>
  </si>
  <si>
    <t>MELINA KHOURY VALES</t>
  </si>
  <si>
    <t>LORENA PATRICIA NADAL FAMILIA</t>
  </si>
  <si>
    <t>LUISANNA ESTHER ARIAS ABREU</t>
  </si>
  <si>
    <t>PAOLA MADERA PEREZ</t>
  </si>
  <si>
    <t>ANA VICTORIA BEATO DE GARCIA</t>
  </si>
  <si>
    <t>LINALDA DEL CARMEN VERAS MORILLO</t>
  </si>
  <si>
    <t>LOREYLEE MAXCIALLE VILLAR CABRERA</t>
  </si>
  <si>
    <t>PAOLA MICHELL VARGAS MELO</t>
  </si>
  <si>
    <t>WENY LESLIE NUÑEZ PEREZ</t>
  </si>
  <si>
    <t>YENIFER LUCIA REYNOSO MARCHENA</t>
  </si>
  <si>
    <t>KATTY SUSANA UREÑA DE ARIAS</t>
  </si>
  <si>
    <t>YUDIANA PAYANO CHAVEZ</t>
  </si>
  <si>
    <t>ILINOY ALBANIA MORA MEDINA</t>
  </si>
  <si>
    <t>ROSNELLYS MATOS GUZMAN</t>
  </si>
  <si>
    <t>MARIA CARMEN ADAMES FORTUNATO</t>
  </si>
  <si>
    <t>MARGERY MAGDALENA RAMIREZ CORDERO</t>
  </si>
  <si>
    <t>DAHIANA MARIA OLACIO GARCIA</t>
  </si>
  <si>
    <t>DARY LEIDY PICHARDO TOLENTINO</t>
  </si>
  <si>
    <t>VILEISI RECIO FERNANDEZ</t>
  </si>
  <si>
    <t>DAYANA CRISTAL ENCARNACION BONILLA</t>
  </si>
  <si>
    <t>CLAUDIA MICHELLE FUERTES ROA</t>
  </si>
  <si>
    <t>ANNIE MABEL VEGA ORELLANA</t>
  </si>
  <si>
    <t>JENNIFER LUISA DOTEL NAVARRO</t>
  </si>
  <si>
    <t>DIANNELIS MANUELA PEREZ PEÑA</t>
  </si>
  <si>
    <t>ANGELES NAZARET REYNOSO</t>
  </si>
  <si>
    <t>ELISA JOSE BREA MATEO</t>
  </si>
  <si>
    <t>IRLANDA DE JESUS</t>
  </si>
  <si>
    <t>MERQUIS ANABEL BRIOSO SANCHEZ</t>
  </si>
  <si>
    <t>GERANDRY ISABEL MUÑOZ LIBERATO</t>
  </si>
  <si>
    <t>FRANCISCO APOLINAR FAMILIA ESCALANT</t>
  </si>
  <si>
    <t>VICMARIS DEL CARMEN BATISTA CORCINO</t>
  </si>
  <si>
    <t>JHERUVI DE LOS SANTOS MONTILLA</t>
  </si>
  <si>
    <t>CLARINDHI ALEXANDRA ESTEBAN CASTELL</t>
  </si>
  <si>
    <t>MARIA ISABEL GOMEZ GOMEZ</t>
  </si>
  <si>
    <t>YADIRA ACOSTA CORREDERA</t>
  </si>
  <si>
    <t>DIVISION DE ATENCION AL USUARIO-CAID</t>
  </si>
  <si>
    <t>YAMILEX LOANNY REGALADO DIAZ</t>
  </si>
  <si>
    <t>CECILIA MARIA MONTEQUIN PEREZ</t>
  </si>
  <si>
    <t>MASSIEL MONTAÑO RODRIGUEZ</t>
  </si>
  <si>
    <t>ENCARGADA DE LA DIVISION DE DESARROLLO INSTITUCIONAL Y CALIDAD EN LA GESTION</t>
  </si>
  <si>
    <t>SECCION DE TRANSPORTACION -CAID</t>
  </si>
  <si>
    <t>MELVIN SANTOS MOTA</t>
  </si>
  <si>
    <t>ENCARGADO DE LA SECCION DE TRANSPORTACION</t>
  </si>
  <si>
    <t>DIVISION DE ACREDITACION Y CERTIFICACION -CAID</t>
  </si>
  <si>
    <t>ENCARGADA DE LA DIVISION DE ACREDITACION Y CERTIFICACION</t>
  </si>
  <si>
    <t>JESSICA CUEVAS JIMENEZ</t>
  </si>
  <si>
    <t>JUAN FRANCISCO ENCARNACION ENCARNAC</t>
  </si>
  <si>
    <t>STARLIN ELIAS HERNANDEZ LEDESMA</t>
  </si>
  <si>
    <t>ENCARGADA DE LA SECCION DE CORRESPONDENCIA Y ARCHIVO</t>
  </si>
  <si>
    <t>ODALYS ISABEL MORETA BEATO</t>
  </si>
  <si>
    <t>EMELIN SUERO ZABALA</t>
  </si>
  <si>
    <t>FRANCISCO RAMIREZ TAVERAS</t>
  </si>
  <si>
    <t>MARILIN ACOSTA</t>
  </si>
  <si>
    <t>RAMONA MONTERO</t>
  </si>
  <si>
    <t>DINORAH GUERRERO DE JESUS</t>
  </si>
  <si>
    <t>YEIMI ARIAS MATEO</t>
  </si>
  <si>
    <t>NATALY ACOSTA MEDRANO</t>
  </si>
  <si>
    <t>CHOFER II</t>
  </si>
  <si>
    <t>LOGAN ANTONIO MATEO</t>
  </si>
  <si>
    <t>NATHANAEL MATIAS NOVAS</t>
  </si>
  <si>
    <t>SORANGEL VASQUEZ DUVAL</t>
  </si>
  <si>
    <t>NATALI DEL ROSARIO BUENO LORA</t>
  </si>
  <si>
    <t>SOFIA MARLENE VASQUEZ PEREZ</t>
  </si>
  <si>
    <t>SUSANA YUBELKYS HERNANDEZ PEÑA</t>
  </si>
  <si>
    <t>MILUXI LOPEZ ASTACIO</t>
  </si>
  <si>
    <t>CAMILA MARIA HERNANDEZ TORRES</t>
  </si>
  <si>
    <t>FATIMA ARISLEIDY PICHARDO GARCIA</t>
  </si>
  <si>
    <t>ANGEL ALBERTO MORETA GUZMAN</t>
  </si>
  <si>
    <t>INDHIRA ALEXANDRA PEREZ MARTINEZ</t>
  </si>
  <si>
    <t>AMBAR MARIA ALMONTE SOTO</t>
  </si>
  <si>
    <t>TRUDY DE JESUS CASTILLO LOPEZ</t>
  </si>
  <si>
    <t>DORKA AGUSTINA ACEVEDO MARTINEZ</t>
  </si>
  <si>
    <t>LEOCADIA DEL CARMEN RODRIGUEZ BAEZ</t>
  </si>
  <si>
    <t>OLGA LIDIA MARTINEZ PEREZ</t>
  </si>
  <si>
    <t xml:space="preserve">SUPERVISOR DE MANTENIMIENTO </t>
  </si>
  <si>
    <t>COORDINADORA DE TERAPIA FAMILIAR</t>
  </si>
  <si>
    <t>WENDY MODESTA NOVAS GUILLEN DE HINOJOSA</t>
  </si>
  <si>
    <t>ENCARGADA DE LA DIVISIÓN MÉDICA</t>
  </si>
  <si>
    <t>COORDINADORA TERAPEUTA FAMILIAR</t>
  </si>
  <si>
    <t>ENCARGADO DE DIVISION DE EVALUACION DEL DESARROLLO</t>
  </si>
  <si>
    <t>ENCARGADA DE LA DIVISÓN MÉDICA</t>
  </si>
  <si>
    <t>ENCARGADO DE DEPARTAMENTO FINANCIERO</t>
  </si>
  <si>
    <t>SUPERVISOR DE ALMACEN Y SUMINISTRO</t>
  </si>
  <si>
    <t>SUPERVISOR DE TRANSPORTACION</t>
  </si>
  <si>
    <t>LEANLLY JOSEFINA ALMONTE SANTOS</t>
  </si>
  <si>
    <t>ALICIA MARGARITA LOPEZ-PEHNA ROMAN</t>
  </si>
  <si>
    <t>DIVISION DE INTERVENCION TERAPEUTICA- CAID STGO</t>
  </si>
  <si>
    <t>ENCARGADA</t>
  </si>
  <si>
    <t>ROCIO LORA SUERO</t>
  </si>
  <si>
    <t>ENC. SEGURIDAD</t>
  </si>
  <si>
    <t>UITT GUARICANOS</t>
  </si>
  <si>
    <t>JHOSSUA ROA RODRIGUEZ</t>
  </si>
  <si>
    <t>TECNICO DE PROGRAMACION</t>
  </si>
  <si>
    <t>YAIFA BRITO FELIZ</t>
  </si>
  <si>
    <t>SONIEL ELVIRA HERNANDEZ PEÑALO</t>
  </si>
  <si>
    <t>LIL PATRICIA HERRERA PEREZ</t>
  </si>
  <si>
    <t>JOSE ROBERTO YNFANTE GUZMAN</t>
  </si>
  <si>
    <t>ALFREDO STARLIN VARGAS VASQUEZ</t>
  </si>
  <si>
    <t>CHOFER I</t>
  </si>
  <si>
    <t>DAVID AYLMER CHARLOT DERIBET</t>
  </si>
  <si>
    <t>SUPERVISOR (A) DE MANTENIMIEN</t>
  </si>
  <si>
    <t>CARLOS DENIEL PERALTA TINEO</t>
  </si>
  <si>
    <t>SAYMI SANCHEZ MIESES</t>
  </si>
  <si>
    <t>ROSA ISAURA DIAZ NOVAS</t>
  </si>
  <si>
    <t>GISELL ALTAGRACIA AMARANTE BELLO</t>
  </si>
  <si>
    <t>MARIA DE LOURDES SHANLATTE PEREZ</t>
  </si>
  <si>
    <t>LESLIE NICAURY CAMILO TEJADA</t>
  </si>
  <si>
    <t>ALEXA DE JESUS PEREYRA MINAYA</t>
  </si>
  <si>
    <t>ORFELY PIÑA DOTEL</t>
  </si>
  <si>
    <t>KATHERINE DENISSE GONZALEZ MEDINA</t>
  </si>
  <si>
    <t>LORENZO OCTAVIO PUJOLS PEREZ</t>
  </si>
  <si>
    <t>FIDELINA GISELL GONZALEZ GARO</t>
  </si>
  <si>
    <t>SECCION DE ACTIVO FIJO-CAID</t>
  </si>
  <si>
    <t>ENCARGADO DE LA SECCION DE ACTIVO FIJO</t>
  </si>
  <si>
    <t>ENCARGADO DE LA DIVISION DE EVALUACION DEL DESARROLLO</t>
  </si>
  <si>
    <t>TECNICO DE CONTABILIDAD</t>
  </si>
  <si>
    <t>DEPARTAMENTO DE CONTABILIDAD- CAID</t>
  </si>
  <si>
    <t>MIGUEL ANTONIO MOJICA BENZANT</t>
  </si>
  <si>
    <t>MENSAJERO INTERNO</t>
  </si>
  <si>
    <t>RAMON ANTONIO MEJIA MEJIA</t>
  </si>
  <si>
    <t>JOSE RICARDO BENALCAZAR RAMIREZ</t>
  </si>
  <si>
    <t>DIVISION DE CONTABILIDAD-CAID</t>
  </si>
  <si>
    <t>VIENDY CAROLINA MATOS MEDINA</t>
  </si>
  <si>
    <t>MARIA DEL CARMEN VALERIO DOMINGUEZ</t>
  </si>
  <si>
    <t>RITA JULIA REYES MALEK DE FERNANDEZ</t>
  </si>
  <si>
    <t>PABLO FIDEL CASTILLO VALENZUELA</t>
  </si>
  <si>
    <t>TERAPEUTA DE INTERVENCIÓN GRU</t>
  </si>
  <si>
    <t>EDUARDO ALFREDO MARTIN PICHARDO</t>
  </si>
  <si>
    <t>WILLIAMS RODRIGUEZ PEÑA</t>
  </si>
  <si>
    <t>YAMELI MERCEDES UREÑA CERDA</t>
  </si>
  <si>
    <t>KATHERYN NUÑEZ ARIAS</t>
  </si>
  <si>
    <t>ROCIO STEPHANI CRUZ RODRIGUEZ</t>
  </si>
  <si>
    <t>TERAPEUTA DE APOYO PSICOPEDAG</t>
  </si>
  <si>
    <t>ANA MERCEDES GARCIA MORETA</t>
  </si>
  <si>
    <t>ANGELICA NICOLLE CEDEÑO QUEZADA</t>
  </si>
  <si>
    <t>ISIS MARIA SANTOS SANTOS</t>
  </si>
  <si>
    <t>YURELYS LISSBETH RAMIREZ ORTIZ</t>
  </si>
  <si>
    <t>ELIA MARIA ALBURQUERQUE CUELLO</t>
  </si>
  <si>
    <t>YAMILE MERCEDES LINARES ROMERO</t>
  </si>
  <si>
    <t>DIVISION DE  INTERVENCION TERAPEUTICA -CAID SDO</t>
  </si>
  <si>
    <t>FANNY DEL CARMEN MEREJO LANTIGUA DE DANERI</t>
  </si>
  <si>
    <t xml:space="preserve"> CAPITULO:  0206     SUBCAPTULO: 01     DAF:01     UE:0011     PROGRAMA: 19     SUBPROGRAMA: 06     PROYECTO: 0     ACTIVIDAD:0001     CUENTA: 2.1.1.2.11    FONDO:0100</t>
  </si>
  <si>
    <t xml:space="preserve"> CAPITULO:  0206     SUBCAPTULO: 01     DAF:01     UE:0011     PROGRAMA: 19     SUBPROGRAMA: 01     PROYECTO: 0     ACTIVIDAD:0001     CUENTA: 2.1.1.2.03     FONDO:0100</t>
  </si>
  <si>
    <t>ENCARGADA DE LA DIVISIÓN DE COMPRAS Y CONTRATACIONES</t>
  </si>
  <si>
    <t>TÉCNICO DE COMPRAS Y CONTRATACIONES</t>
  </si>
  <si>
    <t>YOHANKA RUBELY PEÑA MATOS</t>
  </si>
  <si>
    <t>JULIA AMARILEISIS SANCHEZ LINARES</t>
  </si>
  <si>
    <t>MELVIN ANTONIO CALDERON</t>
  </si>
  <si>
    <t>ENCARGADO DE REGISTRO, CONTROL Y NOMINA</t>
  </si>
  <si>
    <t>JOAN MANUEL PEREZ ROSARIO</t>
  </si>
  <si>
    <t>SOPORTE TECNICO INFORMATICO</t>
  </si>
  <si>
    <t>SUNELDI NUÑEZ GIL</t>
  </si>
  <si>
    <t>IBERT MASSIEL MOQUETE REYES</t>
  </si>
  <si>
    <t>CARMEN LIMARA POLANCO GARCIA</t>
  </si>
  <si>
    <t>MONICA ALMANZAR REYES</t>
  </si>
  <si>
    <t>YSAIRYS MARGARITA JIMENEZ MATOS</t>
  </si>
  <si>
    <t>SORIBEL MESA AMADOR</t>
  </si>
  <si>
    <t>LUIS DAVID DISLA TAVARES</t>
  </si>
  <si>
    <t>YENNY MATEO RAMOS</t>
  </si>
  <si>
    <t>ADELMA MARIA MARTINEZ VALENZUELA</t>
  </si>
  <si>
    <t>MARTIN ANTONIO DE LEON GUZMAN</t>
  </si>
  <si>
    <t>ELVIA MARIA MENCIA SANCHEZ</t>
  </si>
  <si>
    <t>LUZ MERY ENCARNACION GARCIA</t>
  </si>
  <si>
    <t>LISBETH ESMERALDA BERROA CARMONA</t>
  </si>
  <si>
    <t>TERAPEUTA DE INTERVENCION TERAPEUTICA</t>
  </si>
  <si>
    <t>ALEX SAUL RODRIGUEZ CIFUENTES</t>
  </si>
  <si>
    <t>JULIAN ALBERTO SANTOS GUERRERO</t>
  </si>
  <si>
    <t>MARILEIDY MANZUETA DE LA ROSA</t>
  </si>
  <si>
    <t>PLUTARCO ALCANTARA DE LA ROSA</t>
  </si>
  <si>
    <t>SUPERVISOR DE OBRA</t>
  </si>
  <si>
    <t xml:space="preserve">ENCARGADO DE LA DIVISION DE ATENCION A GRUPOS Y FAMILIAS </t>
  </si>
  <si>
    <t>WENDY MODESTA NOVAS GUILLEN DE HINO</t>
  </si>
  <si>
    <t>YULISSA ENCARNACION DE LOS SANTOS</t>
  </si>
  <si>
    <t>PROMOTOR SOCIAL</t>
  </si>
  <si>
    <t>.</t>
  </si>
  <si>
    <t>UITT MATAS DE FARFAN</t>
  </si>
  <si>
    <t>ENCARGADA DE LA SECCIÓN DE ELABORACIÓN DE DOCUMENTOS LEGALES</t>
  </si>
  <si>
    <t>SECCIÓN DE ELABORACIÓN DE DOCUMENTOS LEGALES -CAID</t>
  </si>
  <si>
    <t>SECCION DE LITIGIOS -CAID</t>
  </si>
  <si>
    <t>KARLENY MARTINEZ ESTEVEZ</t>
  </si>
  <si>
    <t>TECNICO DE COMPRAS Y CONTRATACIONES</t>
  </si>
  <si>
    <t>DOMINGA MERAN FAMILIA</t>
  </si>
  <si>
    <t>ANA BERTA TERRERO FELIZ</t>
  </si>
  <si>
    <t>DAYIRA ZULEYKA MENDEZ CUEVAS</t>
  </si>
  <si>
    <t>ADA ADALGISA MOTA ANGOMAS</t>
  </si>
  <si>
    <t>SANTA FRANCHEZKA LEREBOUR SANTANA</t>
  </si>
  <si>
    <t>ISAAAC PAULINO DISLA</t>
  </si>
  <si>
    <t>AYUDANTE DE ALMACEN Y SUMINISTRO</t>
  </si>
  <si>
    <t>FRANCHESKA JAZMIN FAMILIA BAEZ</t>
  </si>
  <si>
    <t>MAICOR ALEXANDER GARRIDO BAUTISTA</t>
  </si>
  <si>
    <t>KEYLIN LUISANNA DE LOS SANTOS RAMIREZ</t>
  </si>
  <si>
    <t>EVALUADORA DEL DESARROLLO</t>
  </si>
  <si>
    <t>NATHALIE MICHELLE SEGURA REY</t>
  </si>
  <si>
    <t>INGENIERA DE COSTOS Y PRESUPUESTO</t>
  </si>
  <si>
    <t>UITT LA VICTORIA</t>
  </si>
  <si>
    <t>ENCARGADO DEL DEPARTAMENTO DE ATENCIÓN Y TERAPIAS</t>
  </si>
  <si>
    <t>DIVISION DE INTERVENCION TERAPEUTICA - CAID SDE</t>
  </si>
  <si>
    <t>DEPARTAMENTO DE ATENCIÓN Y TERAPIAS- CAID SDE</t>
  </si>
  <si>
    <t>MELISSA LENIBELL JIMENEZ TERRERO</t>
  </si>
  <si>
    <t>NELSON RAFAEL ARIAS FERNANDEZ</t>
  </si>
  <si>
    <t>SECCION ALMACEN Y SUMINISTROS -CAID</t>
  </si>
  <si>
    <t>OFELIA MARIA FRAGOSO GARCIA</t>
  </si>
  <si>
    <t>ENCARGADO DE LA SECCION DE ALMACEN Y SUMINISTROS</t>
  </si>
  <si>
    <t>DULCE JOSEFINA RODRIGUEZ THEN</t>
  </si>
  <si>
    <t>GENESIS DANIEL PERALTA MEDINA</t>
  </si>
  <si>
    <t>CAID SANTO DOMINGO oESTE</t>
  </si>
  <si>
    <t>ZULEIKA CAROLINA ROSA HERNANDEZ</t>
  </si>
  <si>
    <t>DEPARTAMENTO DE EVALUACION Y DIAGNOSTICO - CAID STGO</t>
  </si>
  <si>
    <t>ENCARGADA DEL DEPARTAMENTO DE EVALUACION Y DIAGNOSTICO</t>
  </si>
  <si>
    <t>ENCARDADE LA DIVISION DE EVALUACION DEL DESARROLLO</t>
  </si>
  <si>
    <t>MONICA MARILUZ CHAIN ROMAN</t>
  </si>
  <si>
    <t>ASHLEY RISMELL REYNOSO TALAVERA</t>
  </si>
  <si>
    <t>KATHERINNE PENELOPE ROSARIO PLASENCIO</t>
  </si>
  <si>
    <t>DEPARTAMENTO DE ATENCION Y TERAPIAS- CAID SDE</t>
  </si>
  <si>
    <t>LISBETH PATRICIA CONTRERAS DEL ORBE</t>
  </si>
  <si>
    <t>AMMI CHARINES ARVELO SANTANA</t>
  </si>
  <si>
    <t>ALFREDO CASTILLO ENCARNACION</t>
  </si>
  <si>
    <t>ENCARGADA DEL DEPARTAMENTO DE COMUNICACIONES</t>
  </si>
  <si>
    <t>ENCARGADA DEL DEPARTAMENTO ADMINISTRATIVO</t>
  </si>
  <si>
    <t>TECNICO ADMINISTRATIVO</t>
  </si>
  <si>
    <t>ENCARGADA  DE LA DIVISION DE COMPRAS Y CONTRATACIONES</t>
  </si>
  <si>
    <t>TECNICO DE COMPRAS Y CONTRACIONES</t>
  </si>
  <si>
    <t>DIRECTORA</t>
  </si>
  <si>
    <t xml:space="preserve">AUXILIAR DE GUARDERIA </t>
  </si>
  <si>
    <t>AUXILIAR DE SERVICIO SICIAL</t>
  </si>
  <si>
    <t>TERAPEUTA DE ENTRENAMIENTO A FAMILIA</t>
  </si>
  <si>
    <t>ENCARGADO DEL DEPARTAMENTO DE ATENCION Y TERAPIAS</t>
  </si>
  <si>
    <t>MARIA DEL CARMEN GENAO ROSARIO</t>
  </si>
  <si>
    <t>CARMEN MARIA VERAS ANDUJAR</t>
  </si>
  <si>
    <t>VANESSA KIMAIRY VALDEZ</t>
  </si>
  <si>
    <t>PINTOR</t>
  </si>
  <si>
    <t>NORMA JOSE PEÑA SUAREZ</t>
  </si>
  <si>
    <t>WANYELIS CUELLO ABREU</t>
  </si>
  <si>
    <t>LUIS MANUEL BAEZ FERRERAS</t>
  </si>
  <si>
    <t>RAMON ANTONIO FERNANDEZ PIMENTEL</t>
  </si>
  <si>
    <t>PARALEGAL</t>
  </si>
  <si>
    <t>IRANDY GRACIEL PEREZ LEDESMA</t>
  </si>
  <si>
    <t>VIANESSA MONTERO DE LEON</t>
  </si>
  <si>
    <t>JOCHY UREÑA VENTURA</t>
  </si>
  <si>
    <t>INGENIERO DE COSTO Y PRESUPUESTO</t>
  </si>
  <si>
    <t>CONCEPTO PAGO SUELDO 000001 - FIJOS CORRESPONDIENTE AL MES MAYO 2026</t>
  </si>
  <si>
    <t>CONCEPTO PAGO SUELDO 210-01 -SUPLENCIA CORRESPONDIENTE AL MES MAYO 2026</t>
  </si>
  <si>
    <t>CONCEPTO PAGO SUELDO 000034 - EMPLEADOS TEMPORALES CORRESPONDIENTE AL MES MAYO 2026</t>
  </si>
  <si>
    <t>CONCEPTO PAGO SUELDO 000007 - PERSONAL DE VIGILANCIA CORRESPONDIENTE AL MES MAYO 2026</t>
  </si>
  <si>
    <t>CONCEPTO PAGO SUELDO 000036 - PERSONAL DE CARACTER EVENTUAL CORRESPONDIENTE AL MES MAYO 2026</t>
  </si>
  <si>
    <t>CONCEPTO PAGO SUELDO 000005 - PERSONAL TRAMITE DE PENSIÓN CORRESPONDIENTE AL  MES MAYO 2026</t>
  </si>
  <si>
    <t>YISMEILYN JAVIER DE LOS SANTOS</t>
  </si>
  <si>
    <t>MILDRE MIGUELINA HENRIQUEZ HERNANDE</t>
  </si>
  <si>
    <t>SULANYI STEPHANY GONZALEZ AQUINO</t>
  </si>
  <si>
    <t>FRANDY ALTAGRACIA PORTORREAL REINOS</t>
  </si>
  <si>
    <t>TOMASINA ISABEL MARRERO VALDEZ</t>
  </si>
  <si>
    <t>UITT MATAS DE FARFÁN</t>
  </si>
  <si>
    <t>ANTONY SANTANA GOMERA</t>
  </si>
  <si>
    <t>EVA MARIA DE CASTRO FILPO</t>
  </si>
  <si>
    <t>ANDREINA DE LA CRUZ</t>
  </si>
  <si>
    <t>SUPERVISORA DE TERAPIA FÍSICA</t>
  </si>
  <si>
    <t>COORDINADORA DE TERAPIA DE HABLA Y LENGUAJE</t>
  </si>
  <si>
    <t>LUIS GABRIEL ROSARIO ALCANTARA</t>
  </si>
  <si>
    <t>ENCARGADO DE LA DIVISION DE S</t>
  </si>
  <si>
    <t>CONCEPTO PAGO SUELDO 150-18 -INTERINATO CORRESPONDIENTE AL MES MAYO 2026</t>
  </si>
  <si>
    <t xml:space="preserve"> CAPITULO:  0206     SUBCAPTULO: 01     DAF:01     UE:0011     PROGRAMA: 19     SUBPROGRAMA: 01     PROYECTO: 0     ACTIVIDAD:0001     CUENTA: 2.1.1.2.11     FONDO:0100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</si>
</sst>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#,##0.000000000"/>
    <numFmt numFmtId="166" formatCode="#,##0.0000000000"/>
    <numFmt numFmtId="167" formatCode="#,##0.000000000000"/>
    <numFmt numFmtId="168" formatCode="#,##0.00000000000"/>
    <numFmt numFmtId="169" formatCode="#,##0.00;[Red]#,##0.00"/>
  </numFmts>
  <fonts count="4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color rgb="FF414141"/>
      <name val="Calibri Light"/>
      <family val="2"/>
    </font>
    <font>
      <sz val="12"/>
      <color rgb="FF222120"/>
      <name val="Calibri Light"/>
      <family val="2"/>
    </font>
    <font>
      <b/>
      <sz val="10"/>
      <name val="Calibri Light"/>
      <family val="2"/>
    </font>
    <font>
      <sz val="10"/>
      <color rgb="FF414141"/>
      <name val="Calibri Light"/>
      <family val="2"/>
    </font>
    <font>
      <b/>
      <sz val="10"/>
      <color rgb="FF41414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222120"/>
      <name val="Calibri Ligh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Times New Roman"/>
      <family val="2"/>
    </font>
    <font>
      <b/>
      <sz val="10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C4C4C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50" applyNumberFormat="0" applyFill="0" applyAlignment="0" applyProtection="0"/>
    <xf numFmtId="0" fontId="31" fillId="0" borderId="51" applyNumberFormat="0" applyFill="0" applyAlignment="0" applyProtection="0"/>
    <xf numFmtId="0" fontId="32" fillId="0" borderId="52" applyNumberFormat="0" applyFill="0" applyAlignment="0" applyProtection="0"/>
    <xf numFmtId="0" fontId="32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6" fillId="15" borderId="53" applyNumberFormat="0" applyAlignment="0" applyProtection="0"/>
    <xf numFmtId="0" fontId="37" fillId="16" borderId="54" applyNumberFormat="0" applyAlignment="0" applyProtection="0"/>
    <xf numFmtId="0" fontId="38" fillId="16" borderId="53" applyNumberFormat="0" applyAlignment="0" applyProtection="0"/>
    <xf numFmtId="0" fontId="39" fillId="0" borderId="55" applyNumberFormat="0" applyFill="0" applyAlignment="0" applyProtection="0"/>
    <xf numFmtId="0" fontId="40" fillId="17" borderId="56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58" applyNumberFormat="0" applyFill="0" applyAlignment="0" applyProtection="0"/>
    <xf numFmtId="0" fontId="4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3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18" borderId="57" applyNumberFormat="0" applyFont="0" applyAlignment="0" applyProtection="0"/>
  </cellStyleXfs>
  <cellXfs count="3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7" fillId="0" borderId="0" xfId="0" applyFont="1"/>
    <xf numFmtId="0" fontId="8" fillId="3" borderId="0" xfId="0" applyFon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1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10" fontId="0" fillId="0" borderId="0" xfId="2" applyNumberFormat="1" applyFont="1"/>
    <xf numFmtId="0" fontId="2" fillId="0" borderId="0" xfId="3"/>
    <xf numFmtId="0" fontId="13" fillId="0" borderId="0" xfId="3" applyFont="1" applyAlignment="1">
      <alignment horizontal="center"/>
    </xf>
    <xf numFmtId="17" fontId="14" fillId="0" borderId="0" xfId="3" applyNumberFormat="1" applyFont="1" applyAlignment="1">
      <alignment horizontal="center"/>
    </xf>
    <xf numFmtId="0" fontId="13" fillId="0" borderId="0" xfId="3" applyFont="1"/>
    <xf numFmtId="0" fontId="16" fillId="6" borderId="12" xfId="3" applyFont="1" applyFill="1" applyBorder="1" applyAlignment="1">
      <alignment horizontal="center" vertical="center" wrapText="1"/>
    </xf>
    <xf numFmtId="17" fontId="15" fillId="5" borderId="25" xfId="3" applyNumberFormat="1" applyFont="1" applyFill="1" applyBorder="1" applyAlignment="1">
      <alignment horizontal="center" vertical="center" wrapText="1"/>
    </xf>
    <xf numFmtId="17" fontId="15" fillId="5" borderId="26" xfId="3" applyNumberFormat="1" applyFont="1" applyFill="1" applyBorder="1" applyAlignment="1">
      <alignment horizontal="center" vertical="center" wrapText="1"/>
    </xf>
    <xf numFmtId="17" fontId="14" fillId="5" borderId="29" xfId="3" applyNumberFormat="1" applyFont="1" applyFill="1" applyBorder="1" applyAlignment="1">
      <alignment horizontal="center"/>
    </xf>
    <xf numFmtId="0" fontId="17" fillId="7" borderId="1" xfId="3" applyFont="1" applyFill="1" applyBorder="1" applyAlignment="1">
      <alignment vertical="center" wrapText="1"/>
    </xf>
    <xf numFmtId="0" fontId="18" fillId="6" borderId="12" xfId="3" applyFont="1" applyFill="1" applyBorder="1" applyAlignment="1">
      <alignment horizontal="center" vertical="center" wrapText="1"/>
    </xf>
    <xf numFmtId="17" fontId="18" fillId="6" borderId="12" xfId="3" applyNumberFormat="1" applyFont="1" applyFill="1" applyBorder="1" applyAlignment="1">
      <alignment horizontal="center" vertical="center"/>
    </xf>
    <xf numFmtId="17" fontId="21" fillId="6" borderId="12" xfId="3" applyNumberFormat="1" applyFont="1" applyFill="1" applyBorder="1" applyAlignment="1">
      <alignment horizontal="center" vertical="center"/>
    </xf>
    <xf numFmtId="17" fontId="21" fillId="6" borderId="12" xfId="3" applyNumberFormat="1" applyFont="1" applyFill="1" applyBorder="1" applyAlignment="1">
      <alignment horizontal="center" vertical="center" wrapText="1"/>
    </xf>
    <xf numFmtId="9" fontId="21" fillId="6" borderId="12" xfId="4" applyFont="1" applyFill="1" applyBorder="1" applyAlignment="1">
      <alignment horizontal="center" vertical="center"/>
    </xf>
    <xf numFmtId="9" fontId="14" fillId="0" borderId="0" xfId="4" applyFont="1" applyFill="1" applyBorder="1" applyAlignment="1">
      <alignment horizontal="center" vertical="center"/>
    </xf>
    <xf numFmtId="43" fontId="22" fillId="0" borderId="1" xfId="5" applyFont="1" applyBorder="1" applyAlignment="1">
      <alignment horizontal="center" vertical="center" wrapText="1"/>
    </xf>
    <xf numFmtId="0" fontId="22" fillId="0" borderId="1" xfId="5" applyNumberFormat="1" applyFont="1" applyBorder="1" applyAlignment="1">
      <alignment horizontal="center" vertical="center" wrapText="1"/>
    </xf>
    <xf numFmtId="43" fontId="22" fillId="0" borderId="1" xfId="3" applyNumberFormat="1" applyFont="1" applyBorder="1" applyAlignment="1">
      <alignment horizontal="right" vertical="center"/>
    </xf>
    <xf numFmtId="0" fontId="21" fillId="0" borderId="1" xfId="3" applyFont="1" applyBorder="1" applyAlignment="1">
      <alignment horizontal="right" vertical="center"/>
    </xf>
    <xf numFmtId="0" fontId="22" fillId="0" borderId="1" xfId="3" applyFont="1" applyBorder="1"/>
    <xf numFmtId="17" fontId="21" fillId="0" borderId="1" xfId="3" applyNumberFormat="1" applyFont="1" applyBorder="1" applyAlignment="1">
      <alignment horizontal="center"/>
    </xf>
    <xf numFmtId="43" fontId="22" fillId="0" borderId="1" xfId="3" applyNumberFormat="1" applyFont="1" applyBorder="1" applyAlignment="1">
      <alignment horizontal="right" vertical="center" wrapText="1"/>
    </xf>
    <xf numFmtId="43" fontId="23" fillId="7" borderId="1" xfId="3" applyNumberFormat="1" applyFont="1" applyFill="1" applyBorder="1" applyAlignment="1">
      <alignment horizontal="right" vertical="center" wrapText="1"/>
    </xf>
    <xf numFmtId="43" fontId="22" fillId="0" borderId="1" xfId="3" applyNumberFormat="1" applyFont="1" applyBorder="1" applyAlignment="1">
      <alignment horizontal="right"/>
    </xf>
    <xf numFmtId="43" fontId="22" fillId="0" borderId="1" xfId="5" applyFont="1" applyBorder="1"/>
    <xf numFmtId="43" fontId="21" fillId="0" borderId="1" xfId="5" applyFont="1" applyBorder="1" applyAlignment="1">
      <alignment horizontal="center"/>
    </xf>
    <xf numFmtId="43" fontId="14" fillId="0" borderId="0" xfId="5" applyFont="1" applyBorder="1" applyAlignment="1">
      <alignment horizontal="center"/>
    </xf>
    <xf numFmtId="0" fontId="23" fillId="7" borderId="1" xfId="3" applyFont="1" applyFill="1" applyBorder="1" applyAlignment="1">
      <alignment horizontal="right" vertical="center" wrapText="1"/>
    </xf>
    <xf numFmtId="0" fontId="13" fillId="0" borderId="0" xfId="3" applyFont="1" applyAlignment="1">
      <alignment horizontal="center" vertical="center" wrapText="1"/>
    </xf>
    <xf numFmtId="0" fontId="17" fillId="7" borderId="0" xfId="3" applyFont="1" applyFill="1" applyAlignment="1">
      <alignment vertical="top" wrapText="1"/>
    </xf>
    <xf numFmtId="0" fontId="15" fillId="8" borderId="3" xfId="3" applyFont="1" applyFill="1" applyBorder="1" applyAlignment="1">
      <alignment horizontal="center"/>
    </xf>
    <xf numFmtId="0" fontId="15" fillId="8" borderId="4" xfId="3" applyFont="1" applyFill="1" applyBorder="1" applyAlignment="1">
      <alignment horizontal="center" vertical="center" wrapText="1"/>
    </xf>
    <xf numFmtId="0" fontId="15" fillId="8" borderId="19" xfId="3" applyFont="1" applyFill="1" applyBorder="1" applyAlignment="1">
      <alignment horizontal="center" vertical="center" wrapText="1"/>
    </xf>
    <xf numFmtId="43" fontId="14" fillId="0" borderId="0" xfId="3" applyNumberFormat="1" applyFont="1" applyAlignment="1">
      <alignment horizontal="center"/>
    </xf>
    <xf numFmtId="0" fontId="13" fillId="0" borderId="11" xfId="3" applyFont="1" applyBorder="1" applyAlignment="1">
      <alignment horizontal="center"/>
    </xf>
    <xf numFmtId="10" fontId="13" fillId="0" borderId="17" xfId="4" applyNumberFormat="1" applyFont="1" applyFill="1" applyBorder="1" applyAlignment="1">
      <alignment horizontal="center" vertical="center" wrapText="1"/>
    </xf>
    <xf numFmtId="43" fontId="13" fillId="0" borderId="12" xfId="5" applyFont="1" applyBorder="1" applyAlignment="1">
      <alignment horizontal="center" vertical="center" wrapText="1"/>
    </xf>
    <xf numFmtId="17" fontId="14" fillId="9" borderId="0" xfId="3" applyNumberFormat="1" applyFont="1" applyFill="1" applyAlignment="1">
      <alignment horizontal="center"/>
    </xf>
    <xf numFmtId="10" fontId="14" fillId="0" borderId="0" xfId="3" applyNumberFormat="1" applyFont="1" applyAlignment="1">
      <alignment horizontal="center"/>
    </xf>
    <xf numFmtId="0" fontId="13" fillId="0" borderId="7" xfId="3" applyFont="1" applyBorder="1" applyAlignment="1">
      <alignment horizontal="center"/>
    </xf>
    <xf numFmtId="10" fontId="13" fillId="0" borderId="21" xfId="4" applyNumberFormat="1" applyFont="1" applyFill="1" applyBorder="1" applyAlignment="1">
      <alignment horizontal="center" vertical="center" wrapText="1"/>
    </xf>
    <xf numFmtId="43" fontId="13" fillId="0" borderId="6" xfId="5" applyFont="1" applyBorder="1" applyAlignment="1">
      <alignment horizontal="center" vertical="center" wrapText="1"/>
    </xf>
    <xf numFmtId="0" fontId="15" fillId="8" borderId="22" xfId="3" applyFont="1" applyFill="1" applyBorder="1" applyAlignment="1">
      <alignment horizontal="center" vertical="center" wrapText="1"/>
    </xf>
    <xf numFmtId="10" fontId="15" fillId="8" borderId="33" xfId="4" applyNumberFormat="1" applyFont="1" applyFill="1" applyBorder="1" applyAlignment="1">
      <alignment horizontal="center" vertical="center" wrapText="1"/>
    </xf>
    <xf numFmtId="0" fontId="15" fillId="8" borderId="23" xfId="3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/>
    </xf>
    <xf numFmtId="17" fontId="14" fillId="0" borderId="34" xfId="3" applyNumberFormat="1" applyFont="1" applyBorder="1" applyAlignment="1">
      <alignment horizontal="center"/>
    </xf>
    <xf numFmtId="10" fontId="14" fillId="0" borderId="34" xfId="3" applyNumberFormat="1" applyFont="1" applyBorder="1" applyAlignment="1">
      <alignment horizontal="center"/>
    </xf>
    <xf numFmtId="43" fontId="12" fillId="0" borderId="0" xfId="4" applyNumberFormat="1" applyFont="1"/>
    <xf numFmtId="43" fontId="2" fillId="0" borderId="0" xfId="3" applyNumberFormat="1"/>
    <xf numFmtId="43" fontId="0" fillId="0" borderId="0" xfId="5" applyFont="1"/>
    <xf numFmtId="0" fontId="20" fillId="6" borderId="12" xfId="3" applyFont="1" applyFill="1" applyBorder="1" applyAlignment="1">
      <alignment horizontal="center" vertical="center" wrapText="1"/>
    </xf>
    <xf numFmtId="0" fontId="24" fillId="3" borderId="0" xfId="0" applyFont="1" applyFill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27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9" fontId="0" fillId="0" borderId="1" xfId="0" applyNumberFormat="1" applyBorder="1" applyAlignment="1">
      <alignment vertical="center" wrapText="1"/>
    </xf>
    <xf numFmtId="39" fontId="0" fillId="0" borderId="1" xfId="0" applyNumberFormat="1" applyBorder="1" applyAlignment="1">
      <alignment horizontal="right" vertical="center" wrapText="1"/>
    </xf>
    <xf numFmtId="39" fontId="0" fillId="0" borderId="18" xfId="0" applyNumberForma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25" fillId="3" borderId="1" xfId="0" applyNumberFormat="1" applyFont="1" applyFill="1" applyBorder="1" applyAlignment="1">
      <alignment horizontal="center" vertical="center"/>
    </xf>
    <xf numFmtId="39" fontId="0" fillId="3" borderId="1" xfId="0" applyNumberFormat="1" applyFill="1" applyBorder="1" applyAlignment="1">
      <alignment vertical="center" wrapText="1"/>
    </xf>
    <xf numFmtId="39" fontId="0" fillId="3" borderId="1" xfId="0" applyNumberFormat="1" applyFill="1" applyBorder="1" applyAlignment="1">
      <alignment horizontal="right" vertical="center" wrapText="1"/>
    </xf>
    <xf numFmtId="39" fontId="0" fillId="3" borderId="18" xfId="0" applyNumberFormat="1" applyFill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left" vertical="center"/>
    </xf>
    <xf numFmtId="43" fontId="24" fillId="3" borderId="35" xfId="1" applyFont="1" applyFill="1" applyBorder="1" applyAlignment="1">
      <alignment horizontal="center" vertical="center"/>
    </xf>
    <xf numFmtId="39" fontId="24" fillId="3" borderId="35" xfId="1" applyNumberFormat="1" applyFont="1" applyFill="1" applyBorder="1" applyAlignment="1">
      <alignment vertical="center"/>
    </xf>
    <xf numFmtId="39" fontId="24" fillId="3" borderId="36" xfId="1" applyNumberFormat="1" applyFont="1" applyFill="1" applyBorder="1" applyAlignment="1">
      <alignment vertical="center"/>
    </xf>
    <xf numFmtId="39" fontId="24" fillId="3" borderId="38" xfId="1" applyNumberFormat="1" applyFont="1" applyFill="1" applyBorder="1" applyAlignment="1">
      <alignment vertical="center"/>
    </xf>
    <xf numFmtId="39" fontId="24" fillId="3" borderId="15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39" fontId="25" fillId="3" borderId="1" xfId="1" applyNumberFormat="1" applyFont="1" applyFill="1" applyBorder="1" applyAlignment="1">
      <alignment horizontal="right" vertical="center"/>
    </xf>
    <xf numFmtId="39" fontId="0" fillId="3" borderId="6" xfId="0" applyNumberFormat="1" applyFill="1" applyBorder="1" applyAlignment="1">
      <alignment vertical="center" wrapText="1"/>
    </xf>
    <xf numFmtId="39" fontId="0" fillId="3" borderId="21" xfId="0" applyNumberFormat="1" applyFill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39" fontId="25" fillId="0" borderId="1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6" fillId="3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9" fontId="0" fillId="3" borderId="12" xfId="0" applyNumberFormat="1" applyFill="1" applyBorder="1" applyAlignment="1">
      <alignment vertical="center" wrapText="1"/>
    </xf>
    <xf numFmtId="0" fontId="25" fillId="3" borderId="35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9" fontId="4" fillId="3" borderId="37" xfId="1" applyNumberFormat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4" fontId="24" fillId="3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/>
    </xf>
    <xf numFmtId="39" fontId="0" fillId="0" borderId="1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43" fontId="24" fillId="0" borderId="36" xfId="1" applyFont="1" applyFill="1" applyBorder="1" applyAlignment="1">
      <alignment horizontal="center" vertical="center"/>
    </xf>
    <xf numFmtId="39" fontId="24" fillId="0" borderId="38" xfId="1" applyNumberFormat="1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10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39" fontId="0" fillId="3" borderId="0" xfId="0" applyNumberFormat="1" applyFill="1"/>
    <xf numFmtId="166" fontId="0" fillId="3" borderId="0" xfId="0" applyNumberFormat="1" applyFill="1"/>
    <xf numFmtId="168" fontId="0" fillId="0" borderId="0" xfId="0" applyNumberFormat="1" applyAlignment="1">
      <alignment horizontal="center"/>
    </xf>
    <xf numFmtId="0" fontId="0" fillId="3" borderId="13" xfId="0" applyFill="1" applyBorder="1"/>
    <xf numFmtId="166" fontId="0" fillId="0" borderId="0" xfId="0" applyNumberFormat="1" applyAlignment="1">
      <alignment horizontal="center"/>
    </xf>
    <xf numFmtId="43" fontId="0" fillId="3" borderId="0" xfId="1" applyFont="1" applyFill="1"/>
    <xf numFmtId="4" fontId="0" fillId="3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4" fillId="3" borderId="35" xfId="0" applyFont="1" applyFill="1" applyBorder="1" applyAlignment="1">
      <alignment horizontal="center" vertical="center"/>
    </xf>
    <xf numFmtId="39" fontId="0" fillId="0" borderId="18" xfId="1" applyNumberFormat="1" applyFont="1" applyFill="1" applyBorder="1" applyAlignment="1">
      <alignment vertical="center"/>
    </xf>
    <xf numFmtId="39" fontId="24" fillId="2" borderId="4" xfId="1" applyNumberFormat="1" applyFont="1" applyFill="1" applyBorder="1" applyAlignment="1">
      <alignment horizontal="right" vertical="center"/>
    </xf>
    <xf numFmtId="0" fontId="4" fillId="2" borderId="48" xfId="0" applyFont="1" applyFill="1" applyBorder="1" applyAlignment="1">
      <alignment horizontal="center" vertical="center" wrapText="1"/>
    </xf>
    <xf numFmtId="39" fontId="0" fillId="0" borderId="0" xfId="0" applyNumberFormat="1"/>
    <xf numFmtId="39" fontId="0" fillId="0" borderId="0" xfId="0" applyNumberFormat="1" applyAlignment="1">
      <alignment horizontal="center" vertical="center"/>
    </xf>
    <xf numFmtId="39" fontId="0" fillId="3" borderId="0" xfId="1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43" fontId="25" fillId="3" borderId="1" xfId="1" applyFont="1" applyFill="1" applyBorder="1" applyAlignment="1" applyProtection="1">
      <alignment horizontal="center" vertical="center"/>
    </xf>
    <xf numFmtId="39" fontId="0" fillId="3" borderId="18" xfId="0" applyNumberFormat="1" applyFill="1" applyBorder="1" applyAlignment="1">
      <alignment horizontal="right" vertical="center" wrapText="1"/>
    </xf>
    <xf numFmtId="43" fontId="25" fillId="3" borderId="1" xfId="1" applyFont="1" applyFill="1" applyBorder="1" applyAlignment="1" applyProtection="1">
      <alignment horizontal="right" vertical="center"/>
    </xf>
    <xf numFmtId="43" fontId="25" fillId="3" borderId="1" xfId="1" applyFont="1" applyFill="1" applyBorder="1" applyAlignment="1">
      <alignment horizontal="right" vertical="center"/>
    </xf>
    <xf numFmtId="0" fontId="24" fillId="2" borderId="25" xfId="0" applyFont="1" applyFill="1" applyBorder="1" applyAlignment="1">
      <alignment vertical="center" wrapText="1"/>
    </xf>
    <xf numFmtId="0" fontId="24" fillId="2" borderId="26" xfId="0" applyFont="1" applyFill="1" applyBorder="1" applyAlignment="1">
      <alignment vertical="center" wrapText="1"/>
    </xf>
    <xf numFmtId="0" fontId="24" fillId="2" borderId="44" xfId="0" applyFont="1" applyFill="1" applyBorder="1" applyAlignment="1">
      <alignment vertical="center" wrapText="1"/>
    </xf>
    <xf numFmtId="4" fontId="24" fillId="2" borderId="4" xfId="0" applyNumberFormat="1" applyFont="1" applyFill="1" applyBorder="1" applyAlignment="1">
      <alignment horizontal="right" vertical="center" wrapText="1"/>
    </xf>
    <xf numFmtId="39" fontId="4" fillId="0" borderId="37" xfId="1" applyNumberFormat="1" applyFont="1" applyFill="1" applyBorder="1" applyAlignment="1">
      <alignment horizontal="right" vertical="center"/>
    </xf>
    <xf numFmtId="39" fontId="24" fillId="0" borderId="15" xfId="1" applyNumberFormat="1" applyFont="1" applyFill="1" applyBorder="1" applyAlignment="1">
      <alignment horizontal="right" vertical="center"/>
    </xf>
    <xf numFmtId="166" fontId="0" fillId="0" borderId="0" xfId="0" applyNumberFormat="1"/>
    <xf numFmtId="165" fontId="0" fillId="0" borderId="0" xfId="0" applyNumberFormat="1"/>
    <xf numFmtId="168" fontId="8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39" fontId="0" fillId="0" borderId="6" xfId="0" applyNumberFormat="1" applyBorder="1" applyAlignment="1">
      <alignment vertical="center" wrapText="1"/>
    </xf>
    <xf numFmtId="39" fontId="24" fillId="0" borderId="0" xfId="1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0" fontId="24" fillId="0" borderId="35" xfId="0" applyFont="1" applyBorder="1" applyAlignment="1">
      <alignment horizontal="left" vertical="center"/>
    </xf>
    <xf numFmtId="0" fontId="24" fillId="0" borderId="35" xfId="0" applyFont="1" applyBorder="1" applyAlignment="1">
      <alignment horizontal="center" vertical="center"/>
    </xf>
    <xf numFmtId="0" fontId="24" fillId="0" borderId="0" xfId="0" applyFont="1"/>
    <xf numFmtId="0" fontId="24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39" fontId="0" fillId="0" borderId="17" xfId="1" applyNumberFormat="1" applyFont="1" applyFill="1" applyBorder="1" applyAlignment="1">
      <alignment vertical="center"/>
    </xf>
    <xf numFmtId="39" fontId="0" fillId="0" borderId="43" xfId="1" applyNumberFormat="1" applyFont="1" applyFill="1" applyBorder="1" applyAlignment="1">
      <alignment vertical="center"/>
    </xf>
    <xf numFmtId="39" fontId="24" fillId="0" borderId="15" xfId="1" applyNumberFormat="1" applyFont="1" applyFill="1" applyBorder="1" applyAlignment="1">
      <alignment vertical="center"/>
    </xf>
    <xf numFmtId="39" fontId="24" fillId="0" borderId="6" xfId="1" applyNumberFormat="1" applyFont="1" applyFill="1" applyBorder="1" applyAlignment="1">
      <alignment vertical="center"/>
    </xf>
    <xf numFmtId="39" fontId="24" fillId="0" borderId="41" xfId="1" applyNumberFormat="1" applyFont="1" applyFill="1" applyBorder="1" applyAlignment="1">
      <alignment vertical="center"/>
    </xf>
    <xf numFmtId="39" fontId="24" fillId="0" borderId="45" xfId="1" applyNumberFormat="1" applyFont="1" applyFill="1" applyBorder="1" applyAlignment="1">
      <alignment vertical="center"/>
    </xf>
    <xf numFmtId="0" fontId="24" fillId="0" borderId="13" xfId="0" applyFont="1" applyBorder="1" applyAlignment="1">
      <alignment horizontal="left" vertical="center"/>
    </xf>
    <xf numFmtId="0" fontId="24" fillId="0" borderId="13" xfId="0" applyFont="1" applyBorder="1" applyAlignment="1">
      <alignment horizontal="center" vertical="center"/>
    </xf>
    <xf numFmtId="43" fontId="24" fillId="0" borderId="46" xfId="1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vertical="center"/>
    </xf>
    <xf numFmtId="0" fontId="24" fillId="2" borderId="26" xfId="0" applyFont="1" applyFill="1" applyBorder="1" applyAlignment="1">
      <alignment vertical="center"/>
    </xf>
    <xf numFmtId="0" fontId="24" fillId="2" borderId="44" xfId="0" applyFont="1" applyFill="1" applyBorder="1" applyAlignment="1">
      <alignment vertical="center"/>
    </xf>
    <xf numFmtId="0" fontId="24" fillId="2" borderId="25" xfId="0" applyFont="1" applyFill="1" applyBorder="1" applyAlignment="1">
      <alignment vertical="center"/>
    </xf>
    <xf numFmtId="39" fontId="0" fillId="3" borderId="6" xfId="0" applyNumberFormat="1" applyFill="1" applyBorder="1" applyAlignment="1">
      <alignment horizontal="right" vertical="center" wrapText="1"/>
    </xf>
    <xf numFmtId="169" fontId="0" fillId="3" borderId="6" xfId="0" applyNumberFormat="1" applyFill="1" applyBorder="1" applyAlignment="1">
      <alignment horizontal="right" vertical="center" wrapText="1"/>
    </xf>
    <xf numFmtId="44" fontId="0" fillId="0" borderId="0" xfId="6" applyFont="1" applyAlignment="1">
      <alignment horizontal="center" vertical="center"/>
    </xf>
    <xf numFmtId="44" fontId="8" fillId="0" borderId="0" xfId="6" applyFont="1" applyAlignment="1">
      <alignment horizontal="center" vertical="center"/>
    </xf>
    <xf numFmtId="44" fontId="8" fillId="3" borderId="0" xfId="6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24" fillId="0" borderId="35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43" fontId="0" fillId="3" borderId="0" xfId="1" applyFont="1" applyFill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167" fontId="8" fillId="3" borderId="0" xfId="0" applyNumberFormat="1" applyFont="1" applyFill="1" applyAlignment="1">
      <alignment horizont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5" fillId="0" borderId="35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39" fontId="25" fillId="0" borderId="1" xfId="1" applyNumberFormat="1" applyFont="1" applyFill="1" applyBorder="1" applyAlignment="1">
      <alignment vertical="center"/>
    </xf>
    <xf numFmtId="39" fontId="25" fillId="0" borderId="12" xfId="1" applyNumberFormat="1" applyFont="1" applyFill="1" applyBorder="1" applyAlignment="1">
      <alignment vertical="center"/>
    </xf>
    <xf numFmtId="39" fontId="25" fillId="0" borderId="12" xfId="1" applyNumberFormat="1" applyFont="1" applyFill="1" applyBorder="1" applyAlignment="1">
      <alignment horizontal="right" vertical="center"/>
    </xf>
    <xf numFmtId="39" fontId="25" fillId="0" borderId="18" xfId="1" applyNumberFormat="1" applyFont="1" applyFill="1" applyBorder="1" applyAlignment="1">
      <alignment vertical="center"/>
    </xf>
    <xf numFmtId="0" fontId="25" fillId="0" borderId="0" xfId="0" applyFont="1"/>
    <xf numFmtId="0" fontId="0" fillId="0" borderId="7" xfId="0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43" fontId="24" fillId="0" borderId="35" xfId="1" applyFont="1" applyFill="1" applyBorder="1" applyAlignment="1">
      <alignment horizontal="center" vertical="center"/>
    </xf>
    <xf numFmtId="39" fontId="24" fillId="0" borderId="35" xfId="1" applyNumberFormat="1" applyFont="1" applyFill="1" applyBorder="1" applyAlignment="1">
      <alignment vertical="center"/>
    </xf>
    <xf numFmtId="39" fontId="24" fillId="0" borderId="36" xfId="1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164" fontId="25" fillId="0" borderId="6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39" fontId="0" fillId="0" borderId="1" xfId="0" applyNumberFormat="1" applyBorder="1" applyAlignment="1">
      <alignment vertical="center"/>
    </xf>
    <xf numFmtId="39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 wrapText="1"/>
    </xf>
    <xf numFmtId="39" fontId="24" fillId="0" borderId="1" xfId="0" applyNumberFormat="1" applyFont="1" applyBorder="1" applyAlignment="1">
      <alignment vertical="center" wrapText="1"/>
    </xf>
    <xf numFmtId="0" fontId="25" fillId="0" borderId="6" xfId="0" applyFont="1" applyBorder="1" applyAlignment="1">
      <alignment vertical="center"/>
    </xf>
    <xf numFmtId="0" fontId="25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39" fontId="24" fillId="0" borderId="1" xfId="1" applyNumberFormat="1" applyFont="1" applyFill="1" applyBorder="1" applyAlignment="1">
      <alignment vertical="center"/>
    </xf>
    <xf numFmtId="0" fontId="1" fillId="0" borderId="0" xfId="47"/>
    <xf numFmtId="4" fontId="1" fillId="0" borderId="0" xfId="47" applyNumberFormat="1"/>
    <xf numFmtId="17" fontId="14" fillId="4" borderId="22" xfId="3" applyNumberFormat="1" applyFont="1" applyFill="1" applyBorder="1" applyAlignment="1">
      <alignment horizontal="center" vertical="center" wrapText="1"/>
    </xf>
    <xf numFmtId="17" fontId="14" fillId="4" borderId="23" xfId="3" applyNumberFormat="1" applyFont="1" applyFill="1" applyBorder="1" applyAlignment="1">
      <alignment horizontal="center" vertical="center" wrapText="1"/>
    </xf>
    <xf numFmtId="0" fontId="23" fillId="7" borderId="1" xfId="3" applyFont="1" applyFill="1" applyBorder="1" applyAlignment="1">
      <alignment horizontal="center" vertical="center" wrapText="1"/>
    </xf>
    <xf numFmtId="43" fontId="13" fillId="0" borderId="1" xfId="5" applyFont="1" applyBorder="1" applyAlignment="1">
      <alignment horizontal="center"/>
    </xf>
    <xf numFmtId="0" fontId="15" fillId="8" borderId="30" xfId="3" applyFont="1" applyFill="1" applyBorder="1" applyAlignment="1">
      <alignment horizontal="center" vertical="center"/>
    </xf>
    <xf numFmtId="0" fontId="15" fillId="8" borderId="31" xfId="3" applyFont="1" applyFill="1" applyBorder="1" applyAlignment="1">
      <alignment horizontal="center" vertical="center"/>
    </xf>
    <xf numFmtId="0" fontId="15" fillId="8" borderId="32" xfId="3" applyFont="1" applyFill="1" applyBorder="1" applyAlignment="1">
      <alignment horizontal="center" vertical="center"/>
    </xf>
    <xf numFmtId="17" fontId="14" fillId="4" borderId="22" xfId="3" applyNumberFormat="1" applyFont="1" applyFill="1" applyBorder="1" applyAlignment="1">
      <alignment horizontal="center"/>
    </xf>
    <xf numFmtId="17" fontId="14" fillId="4" borderId="23" xfId="3" applyNumberFormat="1" applyFont="1" applyFill="1" applyBorder="1" applyAlignment="1">
      <alignment horizontal="center"/>
    </xf>
    <xf numFmtId="17" fontId="15" fillId="5" borderId="24" xfId="3" applyNumberFormat="1" applyFont="1" applyFill="1" applyBorder="1" applyAlignment="1">
      <alignment horizontal="center" vertical="center" wrapText="1"/>
    </xf>
    <xf numFmtId="17" fontId="15" fillId="5" borderId="0" xfId="3" applyNumberFormat="1" applyFont="1" applyFill="1" applyAlignment="1">
      <alignment horizontal="center" vertical="center" wrapText="1"/>
    </xf>
    <xf numFmtId="0" fontId="15" fillId="4" borderId="27" xfId="3" applyFont="1" applyFill="1" applyBorder="1" applyAlignment="1">
      <alignment horizontal="center" vertical="center" wrapText="1"/>
    </xf>
    <xf numFmtId="0" fontId="15" fillId="4" borderId="28" xfId="3" applyFont="1" applyFill="1" applyBorder="1" applyAlignment="1">
      <alignment horizontal="center" vertical="center" wrapText="1"/>
    </xf>
    <xf numFmtId="17" fontId="15" fillId="4" borderId="29" xfId="3" applyNumberFormat="1" applyFont="1" applyFill="1" applyBorder="1" applyAlignment="1">
      <alignment horizontal="center" vertical="center"/>
    </xf>
    <xf numFmtId="17" fontId="14" fillId="5" borderId="13" xfId="3" applyNumberFormat="1" applyFont="1" applyFill="1" applyBorder="1" applyAlignment="1">
      <alignment horizontal="center"/>
    </xf>
    <xf numFmtId="0" fontId="19" fillId="6" borderId="12" xfId="3" applyFont="1" applyFill="1" applyBorder="1" applyAlignment="1">
      <alignment horizontal="center" vertical="center" wrapText="1"/>
    </xf>
    <xf numFmtId="0" fontId="19" fillId="6" borderId="1" xfId="3" applyFont="1" applyFill="1" applyBorder="1" applyAlignment="1">
      <alignment horizontal="center" vertical="center" wrapText="1"/>
    </xf>
    <xf numFmtId="17" fontId="21" fillId="6" borderId="1" xfId="3" applyNumberFormat="1" applyFont="1" applyFill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10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6" fillId="11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10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4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4" fillId="0" borderId="4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4" fillId="2" borderId="27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3" borderId="42" xfId="0" applyFont="1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o" xfId="12" builtinId="26" customBuiltin="1"/>
    <cellStyle name="Cálculo" xfId="17" builtinId="22" customBuiltin="1"/>
    <cellStyle name="Celda de comprobación" xfId="19" builtinId="23" customBuiltin="1"/>
    <cellStyle name="Celda vinculada" xfId="18" builtinId="24" customBuiltin="1"/>
    <cellStyle name="Encabezado 1" xfId="8" builtinId="16" customBuiltin="1"/>
    <cellStyle name="Encabezado 4" xfId="11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5" builtinId="20" customBuiltin="1"/>
    <cellStyle name="Incorrecto" xfId="13" builtinId="27" customBuiltin="1"/>
    <cellStyle name="Millares" xfId="1" builtinId="3"/>
    <cellStyle name="Millares 2" xfId="5" xr:uid="{00000000-0005-0000-0000-000001000000}"/>
    <cellStyle name="Moneda" xfId="6" builtinId="4"/>
    <cellStyle name="Neutral" xfId="14" builtinId="28" customBuiltin="1"/>
    <cellStyle name="Normal" xfId="0" builtinId="0"/>
    <cellStyle name="Normal 2" xfId="3" xr:uid="{00000000-0005-0000-0000-000003000000}"/>
    <cellStyle name="Normal 3" xfId="47" xr:uid="{A19CC32C-A24A-4BD6-B5EC-0EF8828C363A}"/>
    <cellStyle name="Notas 2" xfId="48" xr:uid="{61A19B3D-D249-4A7F-8A7E-512EF7A7E5B2}"/>
    <cellStyle name="Porcentaje" xfId="2" builtinId="5"/>
    <cellStyle name="Porcentaje 2" xfId="4" xr:uid="{00000000-0005-0000-0000-000005000000}"/>
    <cellStyle name="Salida" xfId="16" builtinId="21" customBuiltin="1"/>
    <cellStyle name="Texto de advertencia" xfId="20" builtinId="11" customBuiltin="1"/>
    <cellStyle name="Texto explicativo" xfId="21" builtinId="53" customBuiltin="1"/>
    <cellStyle name="Título" xfId="7" builtinId="15" customBuiltin="1"/>
    <cellStyle name="Título 2" xfId="9" builtinId="17" customBuiltin="1"/>
    <cellStyle name="Título 3" xfId="10" builtinId="18" customBuiltin="1"/>
    <cellStyle name="Total" xfId="2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650184</xdr:colOff>
      <xdr:row>10</xdr:row>
      <xdr:rowOff>200025</xdr:rowOff>
    </xdr:from>
    <xdr:ext cx="6217341" cy="13430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14" t="37690" r="26865" b="49531"/>
        <a:stretch/>
      </xdr:blipFill>
      <xdr:spPr>
        <a:xfrm>
          <a:off x="14347134" y="2895600"/>
          <a:ext cx="6217341" cy="1343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147278</xdr:colOff>
      <xdr:row>0</xdr:row>
      <xdr:rowOff>74957</xdr:rowOff>
    </xdr:from>
    <xdr:to>
      <xdr:col>1</xdr:col>
      <xdr:colOff>2547937</xdr:colOff>
      <xdr:row>5</xdr:row>
      <xdr:rowOff>122774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343" y="74957"/>
          <a:ext cx="2400659" cy="1012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18691</xdr:colOff>
      <xdr:row>0</xdr:row>
      <xdr:rowOff>35718</xdr:rowOff>
    </xdr:from>
    <xdr:to>
      <xdr:col>1</xdr:col>
      <xdr:colOff>1881189</xdr:colOff>
      <xdr:row>6</xdr:row>
      <xdr:rowOff>96772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45446E-4E95-49A1-BEC3-4457118ED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222" y="35718"/>
          <a:ext cx="1862498" cy="11802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F060-507E-4734-9F23-EEA638CD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78" y="328173"/>
          <a:ext cx="1943459" cy="1207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346982</xdr:colOff>
      <xdr:row>3</xdr:row>
      <xdr:rowOff>107157</xdr:rowOff>
    </xdr:from>
    <xdr:to>
      <xdr:col>1</xdr:col>
      <xdr:colOff>2811662</xdr:colOff>
      <xdr:row>9</xdr:row>
      <xdr:rowOff>121444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" y="611982"/>
          <a:ext cx="2464680" cy="938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10467</xdr:colOff>
      <xdr:row>3</xdr:row>
      <xdr:rowOff>41867</xdr:rowOff>
    </xdr:from>
    <xdr:to>
      <xdr:col>2</xdr:col>
      <xdr:colOff>425647</xdr:colOff>
      <xdr:row>6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082" y="607087"/>
          <a:ext cx="2330647" cy="967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332420</xdr:colOff>
      <xdr:row>0</xdr:row>
      <xdr:rowOff>45561</xdr:rowOff>
    </xdr:from>
    <xdr:to>
      <xdr:col>2</xdr:col>
      <xdr:colOff>350337</xdr:colOff>
      <xdr:row>7</xdr:row>
      <xdr:rowOff>123262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0" y="1615616"/>
          <a:ext cx="2310197" cy="12186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188409</xdr:colOff>
      <xdr:row>1</xdr:row>
      <xdr:rowOff>188407</xdr:rowOff>
    </xdr:from>
    <xdr:to>
      <xdr:col>1</xdr:col>
      <xdr:colOff>2292283</xdr:colOff>
      <xdr:row>6</xdr:row>
      <xdr:rowOff>35589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7881B-B0FE-4427-A15B-FC8DF200D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24" y="669891"/>
          <a:ext cx="2103874" cy="9671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80873</xdr:colOff>
      <xdr:row>3</xdr:row>
      <xdr:rowOff>48643</xdr:rowOff>
    </xdr:from>
    <xdr:to>
      <xdr:col>12</xdr:col>
      <xdr:colOff>736840</xdr:colOff>
      <xdr:row>16</xdr:row>
      <xdr:rowOff>144731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56383-B6E4-5041-1203-1735C9053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73" y="533879"/>
          <a:ext cx="9821533" cy="2198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F\N&#243;mina%20CAID\Nomina\Octubre\N&#243;mina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Nómina CAID Fija Septiembre"/>
      <sheetName val="Nómina CAID Fija Octubre"/>
      <sheetName val="Nómina CAID Temporal"/>
      <sheetName val="Nómina CAID Seguridad"/>
      <sheetName val="Nómina CAID Eventual"/>
      <sheetName val="Nómina CAID Pensionados"/>
      <sheetName val="Novedades"/>
      <sheetName val="Hoja1"/>
      <sheetName val="Hoja2"/>
      <sheetName val="Hoja4"/>
    </sheetNames>
    <sheetDataSet>
      <sheetData sheetId="0" refreshError="1">
        <row r="14">
          <cell r="C14">
            <v>2.87E-2</v>
          </cell>
          <cell r="D14">
            <v>325250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26"/>
  <sheetViews>
    <sheetView showGridLines="0" workbookViewId="0">
      <selection activeCell="L15" sqref="L15"/>
    </sheetView>
  </sheetViews>
  <sheetFormatPr baseColWidth="10" defaultColWidth="11.42578125" defaultRowHeight="15" x14ac:dyDescent="0.25"/>
  <cols>
    <col min="1" max="1" width="6.42578125" style="27" customWidth="1"/>
    <col min="2" max="2" width="11.42578125" style="27"/>
    <col min="3" max="3" width="12.5703125" style="27" customWidth="1"/>
    <col min="4" max="4" width="15.85546875" style="27" customWidth="1"/>
    <col min="5" max="8" width="11.42578125" style="27"/>
    <col min="9" max="9" width="13.140625" style="27" bestFit="1" customWidth="1"/>
    <col min="10" max="10" width="18.140625" style="27" bestFit="1" customWidth="1"/>
    <col min="11" max="11" width="13.42578125" style="27" bestFit="1" customWidth="1"/>
    <col min="12" max="12" width="24" style="27" customWidth="1"/>
    <col min="13" max="13" width="21.85546875" style="27" customWidth="1"/>
    <col min="14" max="16" width="11.42578125" style="27"/>
    <col min="17" max="17" width="39.85546875" style="27" customWidth="1"/>
    <col min="18" max="18" width="50.85546875" style="27" customWidth="1"/>
    <col min="19" max="16384" width="11.42578125" style="27"/>
  </cols>
  <sheetData>
    <row r="2" spans="2:18" ht="15.75" thickBot="1" x14ac:dyDescent="0.3"/>
    <row r="3" spans="2:18" ht="16.5" thickBot="1" x14ac:dyDescent="0.3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70" t="s">
        <v>339</v>
      </c>
      <c r="R3" s="271"/>
    </row>
    <row r="4" spans="2:18" ht="15.75" x14ac:dyDescent="0.25">
      <c r="B4" s="272" t="s">
        <v>340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30"/>
      <c r="O4" s="29"/>
      <c r="P4" s="29"/>
      <c r="Q4" s="31" t="s">
        <v>341</v>
      </c>
      <c r="R4" s="31" t="s">
        <v>342</v>
      </c>
    </row>
    <row r="5" spans="2:18" ht="27.75" customHeight="1" thickBot="1" x14ac:dyDescent="0.3">
      <c r="B5" s="32"/>
      <c r="C5" s="33"/>
      <c r="D5" s="33"/>
      <c r="E5" s="33"/>
      <c r="F5" s="274" t="s">
        <v>343</v>
      </c>
      <c r="G5" s="275"/>
      <c r="H5" s="34"/>
      <c r="I5" s="276" t="s">
        <v>344</v>
      </c>
      <c r="J5" s="276"/>
      <c r="K5" s="276"/>
      <c r="L5" s="277"/>
      <c r="M5" s="277"/>
      <c r="N5" s="29"/>
      <c r="O5" s="30"/>
      <c r="P5" s="30"/>
      <c r="Q5" s="35" t="s">
        <v>345</v>
      </c>
      <c r="R5" s="35" t="s">
        <v>346</v>
      </c>
    </row>
    <row r="6" spans="2:18" ht="33.75" customHeight="1" x14ac:dyDescent="0.25">
      <c r="B6" s="36" t="s">
        <v>347</v>
      </c>
      <c r="C6" s="36" t="s">
        <v>348</v>
      </c>
      <c r="D6" s="78" t="s">
        <v>349</v>
      </c>
      <c r="E6" s="278" t="s">
        <v>350</v>
      </c>
      <c r="F6" s="37" t="s">
        <v>351</v>
      </c>
      <c r="G6" s="38" t="s">
        <v>352</v>
      </c>
      <c r="H6" s="39" t="s">
        <v>353</v>
      </c>
      <c r="I6" s="40">
        <v>0.15</v>
      </c>
      <c r="J6" s="40">
        <v>0.2</v>
      </c>
      <c r="K6" s="40">
        <v>0.25</v>
      </c>
      <c r="L6" s="280" t="s">
        <v>354</v>
      </c>
      <c r="M6" s="280"/>
      <c r="N6" s="41"/>
      <c r="O6" s="30"/>
      <c r="P6" s="30"/>
      <c r="Q6" s="35" t="s">
        <v>355</v>
      </c>
      <c r="R6" s="35" t="s">
        <v>356</v>
      </c>
    </row>
    <row r="7" spans="2:18" ht="30" customHeight="1" x14ac:dyDescent="0.25">
      <c r="B7" s="42">
        <v>416220</v>
      </c>
      <c r="C7" s="43">
        <v>12</v>
      </c>
      <c r="D7" s="42">
        <f>+B7/C7</f>
        <v>34685</v>
      </c>
      <c r="E7" s="279"/>
      <c r="F7" s="44">
        <v>0</v>
      </c>
      <c r="G7" s="44">
        <f>+D7</f>
        <v>34685</v>
      </c>
      <c r="H7" s="45" t="s">
        <v>357</v>
      </c>
      <c r="I7" s="46"/>
      <c r="J7" s="47"/>
      <c r="K7" s="47"/>
      <c r="L7" s="281" t="str">
        <f>+H7</f>
        <v>Exento</v>
      </c>
      <c r="M7" s="281"/>
      <c r="N7" s="29"/>
      <c r="O7" s="30"/>
      <c r="P7" s="30"/>
      <c r="Q7" s="35" t="s">
        <v>358</v>
      </c>
      <c r="R7" s="35" t="s">
        <v>359</v>
      </c>
    </row>
    <row r="8" spans="2:18" ht="23.25" customHeight="1" thickBot="1" x14ac:dyDescent="0.3">
      <c r="B8" s="42">
        <v>624329</v>
      </c>
      <c r="C8" s="43">
        <v>12</v>
      </c>
      <c r="D8" s="42">
        <f>+B8/C8</f>
        <v>52027.416666666664</v>
      </c>
      <c r="E8" s="279"/>
      <c r="F8" s="48">
        <f>+G7+0.01</f>
        <v>34685.01</v>
      </c>
      <c r="G8" s="49">
        <f>+D8</f>
        <v>52027.416666666664</v>
      </c>
      <c r="H8" s="50">
        <f>+G8-F8</f>
        <v>17342.406666666662</v>
      </c>
      <c r="I8" s="51">
        <f>+H8*I6</f>
        <v>2601.3609999999994</v>
      </c>
      <c r="J8" s="51">
        <f>+H9*J6</f>
        <v>4046.5646666666671</v>
      </c>
      <c r="K8" s="52">
        <f>+H10*K6</f>
        <v>0</v>
      </c>
      <c r="L8" s="265" t="s">
        <v>360</v>
      </c>
      <c r="M8" s="265"/>
      <c r="N8" s="53"/>
      <c r="O8" s="30"/>
      <c r="P8" s="30"/>
      <c r="Q8" s="35" t="s">
        <v>361</v>
      </c>
      <c r="R8" s="35" t="s">
        <v>362</v>
      </c>
    </row>
    <row r="9" spans="2:18" ht="17.25" customHeight="1" thickBot="1" x14ac:dyDescent="0.3">
      <c r="B9" s="42">
        <v>624329.01</v>
      </c>
      <c r="C9" s="43">
        <v>12</v>
      </c>
      <c r="D9" s="42">
        <f>+B9/C9</f>
        <v>52027.417500000003</v>
      </c>
      <c r="E9" s="279"/>
      <c r="F9" s="48">
        <f>G8+0.01</f>
        <v>52027.426666666666</v>
      </c>
      <c r="G9" s="49">
        <f>+D10</f>
        <v>72260.25</v>
      </c>
      <c r="H9" s="50">
        <f>+G9-F9</f>
        <v>20232.823333333334</v>
      </c>
      <c r="I9" s="46"/>
      <c r="J9" s="47"/>
      <c r="K9" s="47"/>
      <c r="L9" s="265" t="s">
        <v>363</v>
      </c>
      <c r="M9" s="265"/>
      <c r="N9" s="29"/>
      <c r="O9" s="30"/>
      <c r="P9" s="30"/>
      <c r="Q9" s="263" t="s">
        <v>364</v>
      </c>
      <c r="R9" s="264"/>
    </row>
    <row r="10" spans="2:18" ht="17.25" customHeight="1" x14ac:dyDescent="0.25">
      <c r="B10" s="42">
        <v>867123</v>
      </c>
      <c r="C10" s="43">
        <v>12</v>
      </c>
      <c r="D10" s="42">
        <f>+B10/C10</f>
        <v>72260.25</v>
      </c>
      <c r="E10" s="279"/>
      <c r="F10" s="48">
        <f>+G9+0.01</f>
        <v>72260.259999999995</v>
      </c>
      <c r="G10" s="54" t="s">
        <v>365</v>
      </c>
      <c r="H10" s="50"/>
      <c r="I10" s="46"/>
      <c r="J10" s="47"/>
      <c r="K10" s="47"/>
      <c r="L10" s="265" t="s">
        <v>366</v>
      </c>
      <c r="M10" s="265"/>
      <c r="N10" s="29"/>
      <c r="O10" s="29"/>
      <c r="P10" s="30"/>
      <c r="Q10" s="30"/>
      <c r="R10" s="30"/>
    </row>
    <row r="11" spans="2:18" ht="16.5" thickBot="1" x14ac:dyDescent="0.3">
      <c r="B11" s="28"/>
      <c r="C11" s="29"/>
      <c r="D11" s="29"/>
      <c r="E11" s="29"/>
      <c r="F11" s="29"/>
      <c r="G11" s="55"/>
      <c r="H11" s="56"/>
      <c r="I11" s="56"/>
      <c r="J11" s="29"/>
      <c r="K11" s="29"/>
      <c r="L11" s="266">
        <f>+I8+J8</f>
        <v>6647.9256666666661</v>
      </c>
      <c r="M11" s="266"/>
      <c r="N11" s="29"/>
      <c r="O11" s="29"/>
      <c r="P11" s="29"/>
      <c r="Q11" s="29"/>
      <c r="R11" s="29"/>
    </row>
    <row r="12" spans="2:18" ht="15.75" x14ac:dyDescent="0.25">
      <c r="B12" s="267" t="s">
        <v>367</v>
      </c>
      <c r="C12" s="268"/>
      <c r="D12" s="26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2:18" ht="30" customHeight="1" thickBot="1" x14ac:dyDescent="0.3">
      <c r="B13" s="57"/>
      <c r="C13" s="58" t="s">
        <v>344</v>
      </c>
      <c r="D13" s="59" t="s">
        <v>368</v>
      </c>
      <c r="E13" s="29"/>
      <c r="F13" s="29"/>
      <c r="G13" s="29"/>
      <c r="H13" s="29"/>
      <c r="I13" s="29"/>
      <c r="J13" s="60"/>
      <c r="K13" s="29"/>
      <c r="L13" s="29"/>
      <c r="M13" s="29"/>
      <c r="N13" s="29"/>
      <c r="O13" s="29"/>
      <c r="P13" s="29"/>
      <c r="Q13" s="29"/>
      <c r="R13" s="29"/>
    </row>
    <row r="14" spans="2:18" ht="15.75" x14ac:dyDescent="0.25">
      <c r="B14" s="61" t="s">
        <v>0</v>
      </c>
      <c r="C14" s="62">
        <v>2.87E-2</v>
      </c>
      <c r="D14" s="63">
        <v>325250</v>
      </c>
      <c r="E14" s="29"/>
      <c r="F14" s="29"/>
      <c r="G14" s="64" t="s">
        <v>369</v>
      </c>
      <c r="H14" s="29" t="s">
        <v>0</v>
      </c>
      <c r="I14" s="65">
        <v>7.0999999999999994E-2</v>
      </c>
      <c r="J14" s="53">
        <v>1278</v>
      </c>
      <c r="K14" s="53"/>
      <c r="L14" s="29"/>
      <c r="M14" s="29"/>
      <c r="N14" s="29"/>
      <c r="O14" s="29"/>
      <c r="P14" s="29"/>
      <c r="Q14" s="29"/>
      <c r="R14" s="29"/>
    </row>
    <row r="15" spans="2:18" ht="16.5" thickBot="1" x14ac:dyDescent="0.3">
      <c r="B15" s="66" t="s">
        <v>2</v>
      </c>
      <c r="C15" s="67">
        <v>3.04E-2</v>
      </c>
      <c r="D15" s="68">
        <v>162625</v>
      </c>
      <c r="E15" s="29"/>
      <c r="F15" s="29"/>
      <c r="G15" s="29" t="s">
        <v>370</v>
      </c>
      <c r="H15" s="29" t="s">
        <v>2</v>
      </c>
      <c r="I15" s="65">
        <v>7.0900000000000005E-2</v>
      </c>
      <c r="J15" s="53">
        <v>1276.2</v>
      </c>
      <c r="K15" s="53"/>
      <c r="L15" s="29"/>
      <c r="M15" s="29"/>
      <c r="N15" s="29"/>
      <c r="O15" s="29"/>
      <c r="P15" s="29"/>
      <c r="Q15" s="29"/>
      <c r="R15" s="29"/>
    </row>
    <row r="16" spans="2:18" ht="32.25" thickBot="1" x14ac:dyDescent="0.3">
      <c r="B16" s="69" t="s">
        <v>371</v>
      </c>
      <c r="C16" s="70">
        <f>(C14+C15)</f>
        <v>5.91E-2</v>
      </c>
      <c r="D16" s="71"/>
      <c r="E16" s="29"/>
      <c r="F16" s="29"/>
      <c r="G16" s="72" t="s">
        <v>372</v>
      </c>
      <c r="H16" s="29" t="s">
        <v>373</v>
      </c>
      <c r="I16" s="65">
        <v>1.2E-2</v>
      </c>
      <c r="J16" s="53">
        <v>216</v>
      </c>
      <c r="K16" s="53"/>
      <c r="L16" s="29"/>
      <c r="M16" s="29"/>
      <c r="N16" s="29"/>
      <c r="O16" s="29"/>
      <c r="P16" s="29"/>
      <c r="Q16" s="29"/>
      <c r="R16" s="29"/>
    </row>
    <row r="17" spans="8:11" ht="16.5" thickBot="1" x14ac:dyDescent="0.3">
      <c r="H17" s="73" t="s">
        <v>374</v>
      </c>
      <c r="I17" s="74">
        <f>SUM(I14:I16)</f>
        <v>0.15390000000000001</v>
      </c>
      <c r="J17" s="75">
        <f>SUM(J14:J16)</f>
        <v>2770.2</v>
      </c>
    </row>
    <row r="18" spans="8:11" ht="15.75" thickTop="1" x14ac:dyDescent="0.25">
      <c r="J18" s="76"/>
    </row>
    <row r="20" spans="8:11" x14ac:dyDescent="0.25">
      <c r="K20" s="77">
        <v>2341371</v>
      </c>
    </row>
    <row r="21" spans="8:11" x14ac:dyDescent="0.25">
      <c r="K21" s="77">
        <v>2238609.15</v>
      </c>
    </row>
    <row r="22" spans="8:11" x14ac:dyDescent="0.25">
      <c r="I22" s="77">
        <v>459000</v>
      </c>
      <c r="K22" s="77">
        <f>+K20-K21</f>
        <v>102761.85000000009</v>
      </c>
    </row>
    <row r="23" spans="8:11" x14ac:dyDescent="0.25">
      <c r="I23" s="77">
        <v>500000</v>
      </c>
    </row>
    <row r="24" spans="8:11" x14ac:dyDescent="0.25">
      <c r="I24" s="77">
        <v>200000</v>
      </c>
    </row>
    <row r="25" spans="8:11" x14ac:dyDescent="0.25">
      <c r="I25" s="77">
        <v>100000</v>
      </c>
    </row>
    <row r="26" spans="8:11" x14ac:dyDescent="0.25">
      <c r="I26" s="76">
        <f>SUM(I22:I25)</f>
        <v>1259000</v>
      </c>
    </row>
  </sheetData>
  <mergeCells count="14">
    <mergeCell ref="Q9:R9"/>
    <mergeCell ref="L10:M10"/>
    <mergeCell ref="L11:M11"/>
    <mergeCell ref="B12:D12"/>
    <mergeCell ref="Q3:R3"/>
    <mergeCell ref="B4:M4"/>
    <mergeCell ref="F5:G5"/>
    <mergeCell ref="I5:K5"/>
    <mergeCell ref="L5:M5"/>
    <mergeCell ref="E6:E10"/>
    <mergeCell ref="L6:M6"/>
    <mergeCell ref="L7:M7"/>
    <mergeCell ref="L8:M8"/>
    <mergeCell ref="L9:M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47"/>
  <sheetViews>
    <sheetView showGridLines="0" topLeftCell="D667" zoomScale="86" zoomScaleNormal="86" zoomScaleSheetLayoutView="80" workbookViewId="0">
      <selection sqref="A1:O684"/>
    </sheetView>
  </sheetViews>
  <sheetFormatPr baseColWidth="10" defaultColWidth="9.140625" defaultRowHeight="12.75" x14ac:dyDescent="0.2"/>
  <cols>
    <col min="1" max="1" width="7" style="5" customWidth="1"/>
    <col min="2" max="2" width="46.7109375" style="2" customWidth="1"/>
    <col min="3" max="3" width="36.7109375" customWidth="1"/>
    <col min="4" max="4" width="34.140625" style="217" customWidth="1"/>
    <col min="5" max="5" width="25" style="2" customWidth="1"/>
    <col min="6" max="6" width="19.85546875" style="2" customWidth="1"/>
    <col min="7" max="9" width="19" style="5" customWidth="1"/>
    <col min="10" max="10" width="19" style="17" customWidth="1"/>
    <col min="11" max="11" width="19" style="5" customWidth="1"/>
    <col min="12" max="12" width="22.140625" style="17" customWidth="1"/>
    <col min="13" max="13" width="19" style="17" customWidth="1"/>
    <col min="14" max="14" width="24.85546875" style="17" customWidth="1"/>
    <col min="15" max="15" width="20.28515625" style="17" customWidth="1"/>
  </cols>
  <sheetData>
    <row r="1" spans="1:17" ht="25.5" customHeight="1" x14ac:dyDescent="0.2">
      <c r="A1" s="138"/>
      <c r="B1" s="5"/>
      <c r="G1" s="2"/>
      <c r="Q1" s="26"/>
    </row>
    <row r="2" spans="1:17" x14ac:dyDescent="0.2">
      <c r="A2" s="138"/>
      <c r="B2" s="287"/>
      <c r="C2" s="287"/>
      <c r="D2" s="287"/>
      <c r="E2" s="287"/>
      <c r="F2" s="287"/>
      <c r="G2" s="287"/>
      <c r="H2" s="287"/>
      <c r="I2" s="287"/>
      <c r="J2" s="287"/>
      <c r="K2" s="288"/>
      <c r="L2" s="289"/>
      <c r="M2" s="290"/>
      <c r="N2" s="287"/>
      <c r="O2" s="121"/>
    </row>
    <row r="3" spans="1:17" x14ac:dyDescent="0.2">
      <c r="A3" s="138"/>
      <c r="B3" s="291" t="s">
        <v>9</v>
      </c>
      <c r="C3" s="291"/>
      <c r="D3" s="291"/>
      <c r="E3" s="291"/>
      <c r="F3" s="291"/>
      <c r="G3" s="291"/>
      <c r="H3" s="291"/>
      <c r="I3" s="291"/>
      <c r="J3" s="291"/>
      <c r="K3" s="292"/>
      <c r="L3" s="293"/>
      <c r="M3" s="294"/>
      <c r="N3" s="291"/>
      <c r="O3" s="139"/>
    </row>
    <row r="4" spans="1:17" x14ac:dyDescent="0.2">
      <c r="A4" s="138"/>
      <c r="B4" s="291" t="s">
        <v>1105</v>
      </c>
      <c r="C4" s="291"/>
      <c r="D4" s="291"/>
      <c r="E4" s="291"/>
      <c r="F4" s="291"/>
      <c r="G4" s="291"/>
      <c r="H4" s="291"/>
      <c r="I4" s="291"/>
      <c r="J4" s="291"/>
      <c r="K4" s="292"/>
      <c r="L4" s="293"/>
      <c r="M4" s="294"/>
      <c r="N4" s="291"/>
      <c r="O4" s="139"/>
    </row>
    <row r="5" spans="1:17" x14ac:dyDescent="0.2">
      <c r="A5" s="138"/>
      <c r="B5" s="295" t="s">
        <v>519</v>
      </c>
      <c r="C5" s="295"/>
      <c r="D5" s="295"/>
      <c r="E5" s="295"/>
      <c r="F5" s="295"/>
      <c r="G5" s="295"/>
      <c r="H5" s="295"/>
      <c r="I5" s="295"/>
      <c r="J5" s="295"/>
      <c r="K5" s="296"/>
      <c r="L5" s="297"/>
      <c r="M5" s="298"/>
      <c r="N5" s="295"/>
      <c r="O5" s="2"/>
    </row>
    <row r="6" spans="1:17" ht="18" customHeight="1" thickBot="1" x14ac:dyDescent="0.25"/>
    <row r="7" spans="1:17" ht="29.25" customHeight="1" x14ac:dyDescent="0.2">
      <c r="A7" s="80" t="s">
        <v>16</v>
      </c>
      <c r="B7" s="81" t="s">
        <v>5</v>
      </c>
      <c r="C7" s="81" t="s">
        <v>17</v>
      </c>
      <c r="D7" s="81" t="s">
        <v>6</v>
      </c>
      <c r="E7" s="81" t="s">
        <v>259</v>
      </c>
      <c r="F7" s="81" t="s">
        <v>18</v>
      </c>
      <c r="G7" s="81" t="s">
        <v>302</v>
      </c>
      <c r="H7" s="81" t="s">
        <v>298</v>
      </c>
      <c r="I7" s="81" t="s">
        <v>303</v>
      </c>
      <c r="J7" s="81" t="s">
        <v>0</v>
      </c>
      <c r="K7" s="81" t="s">
        <v>1</v>
      </c>
      <c r="L7" s="81" t="s">
        <v>2</v>
      </c>
      <c r="M7" s="81" t="s">
        <v>300</v>
      </c>
      <c r="N7" s="82" t="s">
        <v>301</v>
      </c>
      <c r="O7" s="83" t="s">
        <v>10</v>
      </c>
    </row>
    <row r="8" spans="1:17" ht="29.25" customHeight="1" x14ac:dyDescent="0.2">
      <c r="A8" s="299" t="s">
        <v>534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</row>
    <row r="9" spans="1:17" ht="29.25" customHeight="1" x14ac:dyDescent="0.2">
      <c r="A9" s="186">
        <v>1</v>
      </c>
      <c r="B9" s="187" t="s">
        <v>84</v>
      </c>
      <c r="C9" s="188" t="s">
        <v>385</v>
      </c>
      <c r="D9" s="116" t="s">
        <v>544</v>
      </c>
      <c r="E9" s="189" t="s">
        <v>260</v>
      </c>
      <c r="F9" s="189" t="s">
        <v>261</v>
      </c>
      <c r="G9" s="117">
        <v>250000</v>
      </c>
      <c r="H9" s="140">
        <v>0</v>
      </c>
      <c r="I9" s="117">
        <f>SUM(G9:H9)</f>
        <v>250000</v>
      </c>
      <c r="J9" s="141">
        <f>IF(G9&gt;=Datos!$D$14,(Datos!$D$14*Datos!$C$14),IF(G9&lt;=Datos!$D$14,(G9*Datos!$C$14)))</f>
        <v>7175</v>
      </c>
      <c r="K9" s="142">
        <v>47044.23</v>
      </c>
      <c r="L9" s="141">
        <v>7059.79</v>
      </c>
      <c r="M9" s="140">
        <v>1944.78</v>
      </c>
      <c r="N9" s="140">
        <f t="shared" ref="N9:N10" si="0">SUM(J9:M9)</f>
        <v>63223.8</v>
      </c>
      <c r="O9" s="160">
        <f t="shared" ref="O9:O10" si="1">+G9-N9</f>
        <v>186776.2</v>
      </c>
      <c r="P9" s="13"/>
    </row>
    <row r="10" spans="1:17" ht="29.25" customHeight="1" x14ac:dyDescent="0.2">
      <c r="A10" s="186">
        <v>2</v>
      </c>
      <c r="B10" s="187" t="s">
        <v>218</v>
      </c>
      <c r="C10" s="188" t="s">
        <v>265</v>
      </c>
      <c r="D10" s="116" t="s">
        <v>465</v>
      </c>
      <c r="E10" s="189" t="s">
        <v>260</v>
      </c>
      <c r="F10" s="189" t="s">
        <v>19</v>
      </c>
      <c r="G10" s="117">
        <v>65000</v>
      </c>
      <c r="H10" s="140">
        <v>0</v>
      </c>
      <c r="I10" s="117">
        <f t="shared" ref="I10" si="2">SUM(G10:H10)</f>
        <v>65000</v>
      </c>
      <c r="J10" s="141">
        <f>IF(G10&gt;=Datos!$D$14,(Datos!$D$14*Datos!$C$14),IF(G10&lt;=Datos!$D$14,(G10*Datos!$C$14)))</f>
        <v>1865.5</v>
      </c>
      <c r="K10" s="142">
        <f>IF((G10-J10-L10)&lt;=Datos!$G$7,"0",IF((G10-J10-L10)&lt;=Datos!$G$8,((G10-J10-L10)-Datos!$F$8)*Datos!$I$6,IF((G10-J10-L10)&lt;=Datos!$G$9,Datos!$I$8+((G10-J10-L10)-Datos!$F$9)*Datos!$J$6,IF((G10-J10-L10)&gt;=Datos!$F$10,(Datos!$I$8+Datos!$J$8)+((G10-J10-L10)-Datos!$F$10)*Datos!$K$6))))</f>
        <v>4427.5756666666657</v>
      </c>
      <c r="L10" s="141">
        <f>IF(G10&gt;=Datos!$D$15,(Datos!$D$15*Datos!$C$15),IF(G10&lt;=Datos!$D$15,(G10*Datos!$C$15)))</f>
        <v>1976</v>
      </c>
      <c r="M10" s="140">
        <v>25</v>
      </c>
      <c r="N10" s="140">
        <f t="shared" si="0"/>
        <v>8294.0756666666657</v>
      </c>
      <c r="O10" s="160">
        <f t="shared" si="1"/>
        <v>56705.924333333336</v>
      </c>
      <c r="P10" s="13"/>
    </row>
    <row r="11" spans="1:17" ht="29.25" customHeight="1" x14ac:dyDescent="0.2">
      <c r="A11" s="186">
        <v>3</v>
      </c>
      <c r="B11" s="188" t="s">
        <v>283</v>
      </c>
      <c r="C11" s="188" t="s">
        <v>385</v>
      </c>
      <c r="D11" s="91" t="s">
        <v>294</v>
      </c>
      <c r="E11" s="189" t="s">
        <v>260</v>
      </c>
      <c r="F11" s="189" t="s">
        <v>19</v>
      </c>
      <c r="G11" s="140">
        <v>145000</v>
      </c>
      <c r="H11" s="140">
        <v>0</v>
      </c>
      <c r="I11" s="140">
        <f t="shared" ref="I11:I12" si="3">SUM(G11:H11)</f>
        <v>145000</v>
      </c>
      <c r="J11" s="141">
        <f>IF(G11&gt;=Datos!$D$14,(Datos!$D$14*Datos!$C$14),IF(G11&lt;=Datos!$D$14,(G11*Datos!$C$14)))</f>
        <v>4161.5</v>
      </c>
      <c r="K11" s="142">
        <f>IF((G11-J11-L11)&lt;=Datos!$G$7,"0",IF((G11-J11-L11)&lt;=Datos!$G$8,((G11-J11-L11)-Datos!$F$8)*Datos!$I$6,IF((G11-J11-L11)&lt;=Datos!$G$9,Datos!$I$8+((G11-J11-L11)-Datos!$F$9)*Datos!$J$6,IF((G11-J11-L11)&gt;=Datos!$F$10,(Datos!$I$8+Datos!$J$8)+((G11-J11-L11)-Datos!$F$10)*Datos!$K$6))))</f>
        <v>22690.485666666667</v>
      </c>
      <c r="L11" s="141">
        <f>IF(G11&gt;=Datos!$D$15,(Datos!$D$15*Datos!$C$15),IF(G11&lt;=Datos!$D$15,(G11*Datos!$C$15)))</f>
        <v>4408</v>
      </c>
      <c r="M11" s="140">
        <v>25</v>
      </c>
      <c r="N11" s="140">
        <f t="shared" ref="N11" si="4">SUM(J11:M11)</f>
        <v>31284.985666666667</v>
      </c>
      <c r="O11" s="160">
        <f t="shared" ref="O11" si="5">+G11-N11</f>
        <v>113715.01433333333</v>
      </c>
    </row>
    <row r="12" spans="1:17" ht="29.25" customHeight="1" x14ac:dyDescent="0.2">
      <c r="A12" s="186">
        <v>4</v>
      </c>
      <c r="B12" s="230" t="s">
        <v>25</v>
      </c>
      <c r="C12" s="188" t="s">
        <v>385</v>
      </c>
      <c r="D12" s="231" t="s">
        <v>386</v>
      </c>
      <c r="E12" s="232" t="s">
        <v>260</v>
      </c>
      <c r="F12" s="190" t="s">
        <v>19</v>
      </c>
      <c r="G12" s="141">
        <v>100000</v>
      </c>
      <c r="H12" s="141">
        <v>0</v>
      </c>
      <c r="I12" s="140">
        <f t="shared" si="3"/>
        <v>100000</v>
      </c>
      <c r="J12" s="141">
        <f>IF(G12&gt;=Datos!$D$14,(Datos!$D$14*Datos!$C$14),IF(G12&lt;=Datos!$D$14,(G12*Datos!$C$14)))</f>
        <v>2870</v>
      </c>
      <c r="K12" s="142">
        <f>IF((G12-J12-L12)&lt;=Datos!$G$7,"0",IF((G12-J12-L12)&lt;=Datos!$G$8,((G12-J12-L12)-Datos!$F$8)*Datos!$I$6,IF((G12-J12-L12)&lt;=Datos!$G$9,Datos!$I$8+((G12-J12-L12)-Datos!$F$9)*Datos!$J$6,IF((G12-J12-L12)&gt;=Datos!$F$10,(Datos!$I$8+Datos!$J$8)+((G12-J12-L12)-Datos!$F$10)*Datos!$K$6))))</f>
        <v>12105.360666666667</v>
      </c>
      <c r="L12" s="141">
        <f>IF(G12&gt;=Datos!$D$15,(Datos!$D$15*Datos!$C$15),IF(G12&lt;=Datos!$D$15,(G12*Datos!$C$15)))</f>
        <v>3040</v>
      </c>
      <c r="M12" s="141">
        <v>25</v>
      </c>
      <c r="N12" s="140">
        <f>SUM(J12:M12)</f>
        <v>18040.360666666667</v>
      </c>
      <c r="O12" s="160">
        <f>+G12-N12</f>
        <v>81959.639333333325</v>
      </c>
    </row>
    <row r="13" spans="1:17" s="193" customFormat="1" ht="29.25" customHeight="1" x14ac:dyDescent="0.2">
      <c r="A13" s="282" t="s">
        <v>422</v>
      </c>
      <c r="B13" s="283"/>
      <c r="C13" s="191">
        <v>4</v>
      </c>
      <c r="D13" s="218"/>
      <c r="E13" s="192"/>
      <c r="F13" s="144"/>
      <c r="G13" s="145">
        <f t="shared" ref="G13:O13" si="6">SUM(G9:G12)</f>
        <v>560000</v>
      </c>
      <c r="H13" s="145">
        <f t="shared" si="6"/>
        <v>0</v>
      </c>
      <c r="I13" s="145">
        <f t="shared" si="6"/>
        <v>560000</v>
      </c>
      <c r="J13" s="145">
        <f t="shared" si="6"/>
        <v>16072</v>
      </c>
      <c r="K13" s="145">
        <f t="shared" si="6"/>
        <v>86267.652000000002</v>
      </c>
      <c r="L13" s="145">
        <f t="shared" si="6"/>
        <v>16483.79</v>
      </c>
      <c r="M13" s="145">
        <f t="shared" si="6"/>
        <v>2019.78</v>
      </c>
      <c r="N13" s="145">
        <f t="shared" si="6"/>
        <v>120843.22200000001</v>
      </c>
      <c r="O13" s="145">
        <f t="shared" si="6"/>
        <v>439156.77800000005</v>
      </c>
    </row>
    <row r="14" spans="1:17" ht="29.25" customHeight="1" x14ac:dyDescent="0.2">
      <c r="A14" s="282" t="s">
        <v>452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4"/>
    </row>
    <row r="15" spans="1:17" ht="29.25" customHeight="1" x14ac:dyDescent="0.2">
      <c r="A15" s="186">
        <v>5</v>
      </c>
      <c r="B15" s="188" t="s">
        <v>493</v>
      </c>
      <c r="C15" s="188" t="s">
        <v>385</v>
      </c>
      <c r="D15" s="91" t="s">
        <v>638</v>
      </c>
      <c r="E15" s="189" t="s">
        <v>260</v>
      </c>
      <c r="F15" s="189" t="s">
        <v>19</v>
      </c>
      <c r="G15" s="140">
        <v>65000</v>
      </c>
      <c r="H15" s="140">
        <v>0</v>
      </c>
      <c r="I15" s="140">
        <f t="shared" ref="I15" si="7">SUM(G15:H15)</f>
        <v>65000</v>
      </c>
      <c r="J15" s="141">
        <f>IF(G15&gt;=Datos!$D$14,(Datos!$D$14*Datos!$C$14),IF(G15&lt;=Datos!$D$14,(G15*Datos!$C$14)))</f>
        <v>1865.5</v>
      </c>
      <c r="K15" s="142">
        <f>IF((G15-J15-L15)&lt;=Datos!$G$7,"0",IF((G15-J15-L15)&lt;=Datos!$G$8,((G15-J15-L15)-Datos!$F$8)*Datos!$I$6,IF((G15-J15-L15)&lt;=Datos!$G$9,Datos!$I$8+((G15-J15-L15)-Datos!$F$9)*Datos!$J$6,IF((G15-J15-L15)&gt;=Datos!$F$10,(Datos!$I$8+Datos!$J$8)+((G15-J15-L15)-Datos!$F$10)*Datos!$K$6))))</f>
        <v>4427.5756666666657</v>
      </c>
      <c r="L15" s="141">
        <f>IF(G15&gt;=Datos!$D$15,(Datos!$D$15*Datos!$C$15),IF(G15&lt;=Datos!$D$15,(G15*Datos!$C$15)))</f>
        <v>1976</v>
      </c>
      <c r="M15" s="140">
        <v>5025</v>
      </c>
      <c r="N15" s="141">
        <f>SUM(J15:M15)</f>
        <v>13294.075666666666</v>
      </c>
      <c r="O15" s="160">
        <f>+G15-N15</f>
        <v>51705.924333333336</v>
      </c>
    </row>
    <row r="16" spans="1:17" ht="29.25" customHeight="1" x14ac:dyDescent="0.2">
      <c r="A16" s="285" t="s">
        <v>422</v>
      </c>
      <c r="B16" s="286"/>
      <c r="C16" s="194">
        <v>1</v>
      </c>
      <c r="D16" s="219"/>
      <c r="E16" s="195"/>
      <c r="F16" s="196"/>
      <c r="G16" s="176">
        <f>SUM(G15:G15)</f>
        <v>65000</v>
      </c>
      <c r="H16" s="176">
        <f t="shared" ref="H16:O16" si="8">SUM(H15:H15)</f>
        <v>0</v>
      </c>
      <c r="I16" s="176">
        <f t="shared" si="8"/>
        <v>65000</v>
      </c>
      <c r="J16" s="176">
        <f t="shared" si="8"/>
        <v>1865.5</v>
      </c>
      <c r="K16" s="176">
        <f t="shared" si="8"/>
        <v>4427.5756666666657</v>
      </c>
      <c r="L16" s="176">
        <f t="shared" si="8"/>
        <v>1976</v>
      </c>
      <c r="M16" s="176">
        <f t="shared" si="8"/>
        <v>5025</v>
      </c>
      <c r="N16" s="176">
        <f t="shared" si="8"/>
        <v>13294.075666666666</v>
      </c>
      <c r="O16" s="176">
        <f t="shared" si="8"/>
        <v>51705.924333333336</v>
      </c>
    </row>
    <row r="17" spans="1:15" ht="29.25" customHeight="1" x14ac:dyDescent="0.2">
      <c r="A17" s="282" t="s">
        <v>423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4"/>
    </row>
    <row r="18" spans="1:15" ht="29.25" customHeight="1" x14ac:dyDescent="0.2">
      <c r="A18" s="186">
        <v>6</v>
      </c>
      <c r="B18" s="188" t="s">
        <v>187</v>
      </c>
      <c r="C18" s="188" t="s">
        <v>266</v>
      </c>
      <c r="D18" s="91" t="s">
        <v>533</v>
      </c>
      <c r="E18" s="189" t="s">
        <v>260</v>
      </c>
      <c r="F18" s="189" t="s">
        <v>19</v>
      </c>
      <c r="G18" s="140">
        <v>60000</v>
      </c>
      <c r="H18" s="140">
        <v>0</v>
      </c>
      <c r="I18" s="140">
        <f>SUM(G18:H18)</f>
        <v>60000</v>
      </c>
      <c r="J18" s="141">
        <f>IF(G18&gt;=Datos!$D$14,(Datos!$D$14*Datos!$C$14),IF(G18&lt;=Datos!$D$14,(G18*Datos!$C$14)))</f>
        <v>1722</v>
      </c>
      <c r="K18" s="142">
        <f>IF((G18-J18-L18)&lt;=Datos!$G$7,"0",IF((G18-J18-L18)&lt;=Datos!$G$8,((G18-J18-L18)-Datos!$F$8)*Datos!$I$6,IF((G18-J18-L18)&lt;=Datos!$G$9,Datos!$I$8+((G18-J18-L18)-Datos!$F$9)*Datos!$J$6,IF((G18-J18-L18)&gt;=Datos!$F$10,(Datos!$I$8+Datos!$J$8)+((G18-J18-L18)-Datos!$F$10)*Datos!$K$6))))</f>
        <v>3486.6756666666661</v>
      </c>
      <c r="L18" s="141">
        <f>IF(G18&gt;=Datos!$D$15,(Datos!$D$15*Datos!$C$15),IF(G18&lt;=Datos!$D$15,(G18*Datos!$C$15)))</f>
        <v>1824</v>
      </c>
      <c r="M18" s="140">
        <v>25</v>
      </c>
      <c r="N18" s="141">
        <f>SUM(J18:M18)</f>
        <v>7057.6756666666661</v>
      </c>
      <c r="O18" s="160">
        <f>+G18-N18</f>
        <v>52942.324333333338</v>
      </c>
    </row>
    <row r="19" spans="1:15" ht="29.25" customHeight="1" x14ac:dyDescent="0.2">
      <c r="A19" s="186">
        <v>7</v>
      </c>
      <c r="B19" s="197" t="s">
        <v>276</v>
      </c>
      <c r="C19" s="197" t="s">
        <v>385</v>
      </c>
      <c r="D19" s="182" t="s">
        <v>292</v>
      </c>
      <c r="E19" s="198" t="s">
        <v>260</v>
      </c>
      <c r="F19" s="198" t="s">
        <v>19</v>
      </c>
      <c r="G19" s="141">
        <v>100000</v>
      </c>
      <c r="H19" s="141">
        <v>0</v>
      </c>
      <c r="I19" s="141">
        <f>SUM(G19:H19)</f>
        <v>100000</v>
      </c>
      <c r="J19" s="141">
        <f>IF(G19&gt;=Datos!$D$14,(Datos!$D$14*Datos!$C$14),IF(G19&lt;=Datos!$D$14,(G19*Datos!$C$14)))</f>
        <v>2870</v>
      </c>
      <c r="K19" s="142">
        <f>IF((G19-J19-L19)&lt;=Datos!$G$7,"0",IF((G19-J19-L19)&lt;=Datos!$G$8,((G19-J19-L19)-Datos!$F$8)*Datos!$I$6,IF((G19-J19-L19)&lt;=Datos!$G$9,Datos!$I$8+((G19-J19-L19)-Datos!$F$9)*Datos!$J$6,IF((G19-J19-L19)&gt;=Datos!$F$10,(Datos!$I$8+Datos!$J$8)+((G19-J19-L19)-Datos!$F$10)*Datos!$K$6))))</f>
        <v>12105.360666666667</v>
      </c>
      <c r="L19" s="141">
        <f>IF(G19&gt;=Datos!$D$15,(Datos!$D$15*Datos!$C$15),IF(G19&lt;=Datos!$D$15,(G19*Datos!$C$15)))</f>
        <v>3040</v>
      </c>
      <c r="M19" s="141">
        <v>25</v>
      </c>
      <c r="N19" s="141">
        <f>SUM(J19:M19)</f>
        <v>18040.360666666667</v>
      </c>
      <c r="O19" s="160">
        <f>+G19-N19</f>
        <v>81959.639333333325</v>
      </c>
    </row>
    <row r="20" spans="1:15" ht="29.25" customHeight="1" x14ac:dyDescent="0.2">
      <c r="A20" s="285" t="s">
        <v>422</v>
      </c>
      <c r="B20" s="286"/>
      <c r="C20" s="194">
        <v>2</v>
      </c>
      <c r="D20" s="219"/>
      <c r="E20" s="195"/>
      <c r="F20" s="196"/>
      <c r="G20" s="176">
        <f>SUM(G18:G19)</f>
        <v>160000</v>
      </c>
      <c r="H20" s="176">
        <f t="shared" ref="H20:O20" si="9">SUM(H18:H19)</f>
        <v>0</v>
      </c>
      <c r="I20" s="176">
        <f t="shared" si="9"/>
        <v>160000</v>
      </c>
      <c r="J20" s="176">
        <f t="shared" si="9"/>
        <v>4592</v>
      </c>
      <c r="K20" s="176">
        <f t="shared" si="9"/>
        <v>15592.036333333333</v>
      </c>
      <c r="L20" s="176">
        <f t="shared" si="9"/>
        <v>4864</v>
      </c>
      <c r="M20" s="176">
        <f t="shared" si="9"/>
        <v>50</v>
      </c>
      <c r="N20" s="176">
        <f t="shared" si="9"/>
        <v>25098.036333333333</v>
      </c>
      <c r="O20" s="176">
        <f t="shared" si="9"/>
        <v>134901.96366666665</v>
      </c>
    </row>
    <row r="21" spans="1:15" ht="29.25" customHeight="1" x14ac:dyDescent="0.2">
      <c r="A21" s="282" t="s">
        <v>457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4"/>
    </row>
    <row r="22" spans="1:15" ht="29.25" customHeight="1" x14ac:dyDescent="0.2">
      <c r="A22" s="186">
        <v>8</v>
      </c>
      <c r="B22" s="197" t="s">
        <v>509</v>
      </c>
      <c r="C22" s="197" t="s">
        <v>385</v>
      </c>
      <c r="D22" s="182" t="s">
        <v>229</v>
      </c>
      <c r="E22" s="189" t="s">
        <v>260</v>
      </c>
      <c r="F22" s="189" t="s">
        <v>19</v>
      </c>
      <c r="G22" s="141">
        <v>33000</v>
      </c>
      <c r="H22" s="141">
        <v>0</v>
      </c>
      <c r="I22" s="140">
        <f t="shared" ref="I22:I25" si="10">SUM(G22:H22)</f>
        <v>33000</v>
      </c>
      <c r="J22" s="141">
        <f>IF(G22&gt;=Datos!$D$14,(Datos!$D$14*Datos!$C$14),IF(G22&lt;=Datos!$D$14,(G22*Datos!$C$14)))</f>
        <v>947.1</v>
      </c>
      <c r="K22" s="142" t="str">
        <f>IF((G22-J22-L22)&lt;=Datos!$G$7,"0",IF((G22-J22-L22)&lt;=Datos!$G$8,((G22-J22-L22)-Datos!$F$8)*Datos!$I$6,IF((G22-J22-L22)&lt;=Datos!$G$9,Datos!$I$8+((G22-J22-L22)-Datos!$F$9)*Datos!$J$6,IF((G22-J22-L22)&gt;=Datos!$F$10,(Datos!$I$8+Datos!$J$8)+((G22-J22-L22)-Datos!$F$10)*Datos!$K$6))))</f>
        <v>0</v>
      </c>
      <c r="L22" s="141">
        <f>IF(G22&gt;=Datos!$D$15,(Datos!$D$15*Datos!$C$15),IF(G22&lt;=Datos!$D$15,(G22*Datos!$C$15)))</f>
        <v>1003.2</v>
      </c>
      <c r="M22" s="141">
        <v>25</v>
      </c>
      <c r="N22" s="141">
        <f t="shared" ref="N22:N25" si="11">SUM(J22:M22)</f>
        <v>1975.3000000000002</v>
      </c>
      <c r="O22" s="199">
        <f t="shared" ref="O22:O25" si="12">+G22-N22</f>
        <v>31024.7</v>
      </c>
    </row>
    <row r="23" spans="1:15" ht="29.25" customHeight="1" x14ac:dyDescent="0.2">
      <c r="A23" s="186">
        <v>9</v>
      </c>
      <c r="B23" s="197" t="s">
        <v>911</v>
      </c>
      <c r="C23" s="197" t="s">
        <v>385</v>
      </c>
      <c r="D23" s="182" t="s">
        <v>235</v>
      </c>
      <c r="E23" s="189" t="s">
        <v>260</v>
      </c>
      <c r="F23" s="233" t="s">
        <v>261</v>
      </c>
      <c r="G23" s="141">
        <v>50000</v>
      </c>
      <c r="H23" s="141">
        <v>0</v>
      </c>
      <c r="I23" s="140">
        <f t="shared" ref="I23" si="13">SUM(G23:H23)</f>
        <v>50000</v>
      </c>
      <c r="J23" s="141">
        <f>IF(G23&gt;=Datos!$D$14,(Datos!$D$14*Datos!$C$14),IF(G23&lt;=Datos!$D$14,(G23*Datos!$C$14)))</f>
        <v>1435</v>
      </c>
      <c r="K23" s="142">
        <f>IF((G23-J23-L23)&lt;=Datos!$G$7,"0",IF((G23-J23-L23)&lt;=Datos!$G$8,((G23-J23-L23)-Datos!$F$8)*Datos!$I$6,IF((G23-J23-L23)&lt;=Datos!$G$9,Datos!$I$8+((G23-J23-L23)-Datos!$F$9)*Datos!$J$6,IF((G23-J23-L23)&gt;=Datos!$F$10,(Datos!$I$8+Datos!$J$8)+((G23-J23-L23)-Datos!$F$10)*Datos!$K$6))))</f>
        <v>1853.9984999999997</v>
      </c>
      <c r="L23" s="141">
        <f>IF(G23&gt;=Datos!$D$15,(Datos!$D$15*Datos!$C$15),IF(G23&lt;=Datos!$D$15,(G23*Datos!$C$15)))</f>
        <v>1520</v>
      </c>
      <c r="M23" s="141">
        <v>25</v>
      </c>
      <c r="N23" s="141">
        <f t="shared" ref="N23" si="14">SUM(J23:M23)</f>
        <v>4833.9984999999997</v>
      </c>
      <c r="O23" s="199">
        <f t="shared" ref="O23" si="15">+G23-N23</f>
        <v>45166.001499999998</v>
      </c>
    </row>
    <row r="24" spans="1:15" ht="29.25" customHeight="1" x14ac:dyDescent="0.2">
      <c r="A24" s="186">
        <v>10</v>
      </c>
      <c r="B24" s="187" t="s">
        <v>375</v>
      </c>
      <c r="C24" s="197" t="s">
        <v>385</v>
      </c>
      <c r="D24" s="116" t="s">
        <v>240</v>
      </c>
      <c r="E24" s="233" t="s">
        <v>260</v>
      </c>
      <c r="F24" s="233" t="s">
        <v>19</v>
      </c>
      <c r="G24" s="117">
        <v>55000</v>
      </c>
      <c r="H24" s="140">
        <v>0</v>
      </c>
      <c r="I24" s="140">
        <f t="shared" si="10"/>
        <v>55000</v>
      </c>
      <c r="J24" s="141">
        <f>IF(G24&gt;=Datos!$D$14,(Datos!$D$14*Datos!$C$14),IF(G24&lt;=Datos!$D$14,(G24*Datos!$C$14)))</f>
        <v>1578.5</v>
      </c>
      <c r="K24" s="142">
        <f>IF((G24-J24-L24)&lt;=Datos!$G$7,"0",IF((G24-J24-L24)&lt;=Datos!$G$8,((G24-J24-L24)-Datos!$F$8)*Datos!$I$6,IF((G24-J24-L24)&lt;=Datos!$G$9,Datos!$I$8+((G24-J24-L24)-Datos!$F$9)*Datos!$J$6,IF((G24-J24-L24)&gt;=Datos!$F$10,(Datos!$I$8+Datos!$J$8)+((G24-J24-L24)-Datos!$F$10)*Datos!$K$6))))</f>
        <v>2559.6734999999994</v>
      </c>
      <c r="L24" s="141">
        <f>IF(G24&gt;=Datos!$D$15,(Datos!$D$15*Datos!$C$15),IF(G24&lt;=Datos!$D$15,(G24*Datos!$C$15)))</f>
        <v>1672</v>
      </c>
      <c r="M24" s="140">
        <v>25</v>
      </c>
      <c r="N24" s="141">
        <f t="shared" si="11"/>
        <v>5835.173499999999</v>
      </c>
      <c r="O24" s="199">
        <f t="shared" si="12"/>
        <v>49164.826500000003</v>
      </c>
    </row>
    <row r="25" spans="1:15" ht="29.25" customHeight="1" x14ac:dyDescent="0.2">
      <c r="A25" s="186">
        <v>11</v>
      </c>
      <c r="B25" s="197" t="s">
        <v>277</v>
      </c>
      <c r="C25" s="197" t="s">
        <v>265</v>
      </c>
      <c r="D25" s="182" t="s">
        <v>235</v>
      </c>
      <c r="E25" s="198" t="s">
        <v>260</v>
      </c>
      <c r="F25" s="198" t="s">
        <v>261</v>
      </c>
      <c r="G25" s="141">
        <v>37500</v>
      </c>
      <c r="H25" s="141">
        <v>0</v>
      </c>
      <c r="I25" s="140">
        <f t="shared" si="10"/>
        <v>37500</v>
      </c>
      <c r="J25" s="141">
        <f>IF(G25&gt;=Datos!$D$14,(Datos!$D$14*Datos!$C$14),IF(G25&lt;=Datos!$D$14,(G25*Datos!$C$14)))</f>
        <v>1076.25</v>
      </c>
      <c r="K25" s="142">
        <f>IF((G25-J25-L25)&lt;=Datos!$G$7,"0",IF((G25-J25-L25)&lt;=Datos!$G$8,((G25-J25-L25)-Datos!$F$8)*Datos!$I$6,IF((G25-J25-L25)&lt;=Datos!$G$9,Datos!$I$8+((G25-J25-L25)-Datos!$F$9)*Datos!$J$6,IF((G25-J25-L25)&gt;=Datos!$F$10,(Datos!$I$8+Datos!$J$8)+((G25-J25-L25)-Datos!$F$10)*Datos!$K$6))))</f>
        <v>89.810999999999694</v>
      </c>
      <c r="L25" s="141">
        <f>IF(G25&gt;=Datos!$D$15,(Datos!$D$15*Datos!$C$15),IF(G25&lt;=Datos!$D$15,(G25*Datos!$C$15)))</f>
        <v>1140</v>
      </c>
      <c r="M25" s="141">
        <v>25</v>
      </c>
      <c r="N25" s="141">
        <f t="shared" si="11"/>
        <v>2331.0609999999997</v>
      </c>
      <c r="O25" s="199">
        <f t="shared" si="12"/>
        <v>35168.938999999998</v>
      </c>
    </row>
    <row r="26" spans="1:15" ht="29.25" customHeight="1" x14ac:dyDescent="0.2">
      <c r="A26" s="186">
        <v>12</v>
      </c>
      <c r="B26" s="188" t="s">
        <v>74</v>
      </c>
      <c r="C26" s="188" t="s">
        <v>266</v>
      </c>
      <c r="D26" s="91" t="s">
        <v>397</v>
      </c>
      <c r="E26" s="189" t="s">
        <v>260</v>
      </c>
      <c r="F26" s="189" t="s">
        <v>19</v>
      </c>
      <c r="G26" s="140">
        <v>70000</v>
      </c>
      <c r="H26" s="140">
        <v>0</v>
      </c>
      <c r="I26" s="140">
        <f t="shared" ref="I26:I27" si="16">SUM(G26:H26)</f>
        <v>70000</v>
      </c>
      <c r="J26" s="141">
        <f>IF(G26&gt;=Datos!$D$14,(Datos!$D$14*Datos!$C$14),IF(G26&lt;=Datos!$D$14,(G26*Datos!$C$14)))</f>
        <v>2009</v>
      </c>
      <c r="K26" s="142">
        <f>IF((G26-J26-L26)&lt;=Datos!$G$7,"0",IF((G26-J26-L26)&lt;=Datos!$G$8,((G26-J26-L26)-Datos!$F$8)*Datos!$I$6,IF((G26-J26-L26)&lt;=Datos!$G$9,Datos!$I$8+((G26-J26-L26)-Datos!$F$9)*Datos!$J$6,IF((G26-J26-L26)&gt;=Datos!$F$10,(Datos!$I$8+Datos!$J$8)+((G26-J26-L26)-Datos!$F$10)*Datos!$K$6))))</f>
        <v>5368.4756666666663</v>
      </c>
      <c r="L26" s="141">
        <f>IF(G26&gt;=Datos!$D$15,(Datos!$D$15*Datos!$C$15),IF(G26&lt;=Datos!$D$15,(G26*Datos!$C$15)))</f>
        <v>2128</v>
      </c>
      <c r="M26" s="140">
        <v>7899.83</v>
      </c>
      <c r="N26" s="141">
        <f t="shared" ref="N26:N27" si="17">SUM(J26:M26)</f>
        <v>17405.305666666667</v>
      </c>
      <c r="O26" s="199">
        <f t="shared" ref="O26:O27" si="18">+G26-N26</f>
        <v>52594.694333333333</v>
      </c>
    </row>
    <row r="27" spans="1:15" ht="29.25" customHeight="1" x14ac:dyDescent="0.2">
      <c r="A27" s="186">
        <v>13</v>
      </c>
      <c r="B27" s="188" t="s">
        <v>73</v>
      </c>
      <c r="C27" s="188" t="s">
        <v>266</v>
      </c>
      <c r="D27" s="91" t="s">
        <v>235</v>
      </c>
      <c r="E27" s="189" t="s">
        <v>260</v>
      </c>
      <c r="F27" s="189" t="s">
        <v>261</v>
      </c>
      <c r="G27" s="140">
        <v>37500</v>
      </c>
      <c r="H27" s="140">
        <v>0</v>
      </c>
      <c r="I27" s="140">
        <f t="shared" si="16"/>
        <v>37500</v>
      </c>
      <c r="J27" s="141">
        <f>IF(G27&gt;=Datos!$D$14,(Datos!$D$14*Datos!$C$14),IF(G27&lt;=Datos!$D$14,(G27*Datos!$C$14)))</f>
        <v>1076.25</v>
      </c>
      <c r="K27" s="142">
        <v>0</v>
      </c>
      <c r="L27" s="141">
        <f>IF(G27&gt;=Datos!$D$15,(Datos!$D$15*Datos!$C$15),IF(G27&lt;=Datos!$D$15,(G27*Datos!$C$15)))</f>
        <v>1140</v>
      </c>
      <c r="M27" s="140">
        <v>12199.95</v>
      </c>
      <c r="N27" s="141">
        <f t="shared" si="17"/>
        <v>14416.2</v>
      </c>
      <c r="O27" s="199">
        <f t="shared" si="18"/>
        <v>23083.8</v>
      </c>
    </row>
    <row r="28" spans="1:15" ht="29.25" customHeight="1" x14ac:dyDescent="0.2">
      <c r="A28" s="282" t="s">
        <v>422</v>
      </c>
      <c r="B28" s="283"/>
      <c r="C28" s="191">
        <v>6</v>
      </c>
      <c r="D28" s="234"/>
      <c r="E28" s="235"/>
      <c r="F28" s="236"/>
      <c r="G28" s="176">
        <f>SUM(G22:G27)</f>
        <v>283000</v>
      </c>
      <c r="H28" s="176">
        <f t="shared" ref="H28:O28" si="19">SUM(H22:H27)</f>
        <v>0</v>
      </c>
      <c r="I28" s="176">
        <f t="shared" si="19"/>
        <v>283000</v>
      </c>
      <c r="J28" s="176">
        <f t="shared" si="19"/>
        <v>8122.1</v>
      </c>
      <c r="K28" s="176">
        <f t="shared" si="19"/>
        <v>9871.9586666666655</v>
      </c>
      <c r="L28" s="176">
        <f t="shared" si="19"/>
        <v>8603.2000000000007</v>
      </c>
      <c r="M28" s="176">
        <f t="shared" si="19"/>
        <v>20199.78</v>
      </c>
      <c r="N28" s="176">
        <f t="shared" si="19"/>
        <v>46797.03866666666</v>
      </c>
      <c r="O28" s="176">
        <f t="shared" si="19"/>
        <v>236202.96133333334</v>
      </c>
    </row>
    <row r="29" spans="1:15" ht="29.25" customHeight="1" x14ac:dyDescent="0.2">
      <c r="A29" s="282" t="s">
        <v>424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4"/>
    </row>
    <row r="30" spans="1:15" ht="29.25" customHeight="1" x14ac:dyDescent="0.2">
      <c r="A30" s="186">
        <v>14</v>
      </c>
      <c r="B30" s="188" t="s">
        <v>520</v>
      </c>
      <c r="C30" s="188" t="s">
        <v>265</v>
      </c>
      <c r="D30" s="91" t="s">
        <v>229</v>
      </c>
      <c r="E30" s="189" t="s">
        <v>260</v>
      </c>
      <c r="F30" s="189" t="s">
        <v>19</v>
      </c>
      <c r="G30" s="140">
        <v>33000</v>
      </c>
      <c r="H30" s="140">
        <v>0</v>
      </c>
      <c r="I30" s="140">
        <f t="shared" ref="I30:I34" si="20">SUM(G30:H30)</f>
        <v>33000</v>
      </c>
      <c r="J30" s="141">
        <f>IF(G30&gt;=Datos!$D$14,(Datos!$D$14*Datos!$C$14),IF(G30&lt;=Datos!$D$14,(G30*Datos!$C$14)))</f>
        <v>947.1</v>
      </c>
      <c r="K30" s="142" t="str">
        <f>IF((G30-J30-L30)&lt;=Datos!$G$7,"0",IF((G30-J30-L30)&lt;=Datos!$G$8,((G30-J30-L30)-Datos!$F$8)*Datos!$I$6,IF((G30-J30-L30)&lt;=Datos!$G$9,Datos!$I$8+((G30-J30-L30)-Datos!$F$9)*Datos!$J$6,IF((G30-J30-L30)&gt;=Datos!$F$10,(Datos!$I$8+Datos!$J$8)+((G30-J30-L30)-Datos!$F$10)*Datos!$K$6))))</f>
        <v>0</v>
      </c>
      <c r="L30" s="141">
        <f>IF(G30&gt;=Datos!$D$15,(Datos!$D$15*Datos!$C$15),IF(G30&lt;=Datos!$D$15,(G30*Datos!$C$15)))</f>
        <v>1003.2</v>
      </c>
      <c r="M30" s="140">
        <v>25</v>
      </c>
      <c r="N30" s="140">
        <f t="shared" ref="N30:N40" si="21">SUM(J30:M30)</f>
        <v>1975.3000000000002</v>
      </c>
      <c r="O30" s="160">
        <f t="shared" ref="O30:O40" si="22">+G30-N30</f>
        <v>31024.7</v>
      </c>
    </row>
    <row r="31" spans="1:15" ht="29.25" customHeight="1" x14ac:dyDescent="0.2">
      <c r="A31" s="186">
        <v>15</v>
      </c>
      <c r="B31" s="188" t="s">
        <v>831</v>
      </c>
      <c r="C31" s="188" t="s">
        <v>266</v>
      </c>
      <c r="D31" s="91" t="s">
        <v>229</v>
      </c>
      <c r="E31" s="189" t="s">
        <v>260</v>
      </c>
      <c r="F31" s="189" t="s">
        <v>19</v>
      </c>
      <c r="G31" s="140">
        <v>26000</v>
      </c>
      <c r="H31" s="140">
        <v>0</v>
      </c>
      <c r="I31" s="140">
        <f t="shared" ref="I31" si="23">SUM(G31:H31)</f>
        <v>26000</v>
      </c>
      <c r="J31" s="141">
        <f>IF(G31&gt;=Datos!$D$14,(Datos!$D$14*Datos!$C$14),IF(G31&lt;=Datos!$D$14,(G31*Datos!$C$14)))</f>
        <v>746.2</v>
      </c>
      <c r="K31" s="142" t="str">
        <f>IF((G31-J31-L31)&lt;=Datos!$G$7,"0",IF((G31-J31-L31)&lt;=Datos!$G$8,((G31-J31-L31)-Datos!$F$8)*Datos!$I$6,IF((G31-J31-L31)&lt;=Datos!$G$9,Datos!$I$8+((G31-J31-L31)-Datos!$F$9)*Datos!$J$6,IF((G31-J31-L31)&gt;=Datos!$F$10,(Datos!$I$8+Datos!$J$8)+((G31-J31-L31)-Datos!$F$10)*Datos!$K$6))))</f>
        <v>0</v>
      </c>
      <c r="L31" s="141">
        <f>IF(G31&gt;=Datos!$D$15,(Datos!$D$15*Datos!$C$15),IF(G31&lt;=Datos!$D$15,(G31*Datos!$C$15)))</f>
        <v>790.4</v>
      </c>
      <c r="M31" s="140">
        <v>1025</v>
      </c>
      <c r="N31" s="140">
        <f t="shared" ref="N31" si="24">SUM(J31:M31)</f>
        <v>2561.6</v>
      </c>
      <c r="O31" s="160">
        <f t="shared" ref="O31" si="25">+G31-N31</f>
        <v>23438.400000000001</v>
      </c>
    </row>
    <row r="32" spans="1:15" ht="29.25" customHeight="1" x14ac:dyDescent="0.2">
      <c r="A32" s="186">
        <v>16</v>
      </c>
      <c r="B32" s="188" t="s">
        <v>1092</v>
      </c>
      <c r="C32" s="188" t="s">
        <v>264</v>
      </c>
      <c r="D32" s="91" t="s">
        <v>233</v>
      </c>
      <c r="E32" s="189" t="s">
        <v>260</v>
      </c>
      <c r="F32" s="189" t="s">
        <v>19</v>
      </c>
      <c r="G32" s="140">
        <v>35000</v>
      </c>
      <c r="H32" s="140">
        <v>0</v>
      </c>
      <c r="I32" s="140">
        <f t="shared" ref="I32" si="26">SUM(G32:H32)</f>
        <v>35000</v>
      </c>
      <c r="J32" s="141">
        <f>IF(G32&gt;=Datos!$D$14,(Datos!$D$14*Datos!$C$14),IF(G32&lt;=Datos!$D$14,(G32*Datos!$C$14)))</f>
        <v>1004.5</v>
      </c>
      <c r="K32" s="142" t="str">
        <f>IF((G32-J32-L32)&lt;=Datos!$G$7,"0",IF((G32-J32-L32)&lt;=Datos!$G$8,((G32-J32-L32)-Datos!$F$8)*Datos!$I$6,IF((G32-J32-L32)&lt;=Datos!$G$9,Datos!$I$8+((G32-J32-L32)-Datos!$F$9)*Datos!$J$6,IF((G32-J32-L32)&gt;=Datos!$F$10,(Datos!$I$8+Datos!$J$8)+((G32-J32-L32)-Datos!$F$10)*Datos!$K$6))))</f>
        <v>0</v>
      </c>
      <c r="L32" s="141">
        <f>IF(G32&gt;=Datos!$D$15,(Datos!$D$15*Datos!$C$15),IF(G32&lt;=Datos!$D$15,(G32*Datos!$C$15)))</f>
        <v>1064</v>
      </c>
      <c r="M32" s="140">
        <v>25</v>
      </c>
      <c r="N32" s="140">
        <f t="shared" ref="N32" si="27">SUM(J32:M32)</f>
        <v>2093.5</v>
      </c>
      <c r="O32" s="160">
        <f t="shared" ref="O32" si="28">+G32-N32</f>
        <v>32906.5</v>
      </c>
    </row>
    <row r="33" spans="1:15" ht="29.25" customHeight="1" x14ac:dyDescent="0.2">
      <c r="A33" s="186">
        <v>17</v>
      </c>
      <c r="B33" s="188" t="s">
        <v>167</v>
      </c>
      <c r="C33" s="188" t="s">
        <v>266</v>
      </c>
      <c r="D33" s="91" t="s">
        <v>3</v>
      </c>
      <c r="E33" s="189" t="s">
        <v>260</v>
      </c>
      <c r="F33" s="189" t="s">
        <v>19</v>
      </c>
      <c r="G33" s="140">
        <v>70000</v>
      </c>
      <c r="H33" s="140">
        <v>0</v>
      </c>
      <c r="I33" s="140">
        <f t="shared" si="20"/>
        <v>70000</v>
      </c>
      <c r="J33" s="141">
        <f>IF(G33&gt;=Datos!$D$14,(Datos!$D$14*Datos!$C$14),IF(G33&lt;=Datos!$D$14,(G33*Datos!$C$14)))</f>
        <v>2009</v>
      </c>
      <c r="K33" s="142">
        <v>4984.5200000000004</v>
      </c>
      <c r="L33" s="141">
        <f>IF(G33&gt;=Datos!$D$15,(Datos!$D$15*Datos!$C$15),IF(G33&lt;=Datos!$D$15,(G33*Datos!$C$15)))</f>
        <v>2128</v>
      </c>
      <c r="M33" s="140">
        <v>16867.39</v>
      </c>
      <c r="N33" s="140">
        <f t="shared" si="21"/>
        <v>25988.91</v>
      </c>
      <c r="O33" s="160">
        <f t="shared" si="22"/>
        <v>44011.09</v>
      </c>
    </row>
    <row r="34" spans="1:15" ht="29.25" customHeight="1" x14ac:dyDescent="0.2">
      <c r="A34" s="186">
        <v>18</v>
      </c>
      <c r="B34" s="188" t="s">
        <v>487</v>
      </c>
      <c r="C34" s="188" t="s">
        <v>385</v>
      </c>
      <c r="D34" s="91" t="s">
        <v>443</v>
      </c>
      <c r="E34" s="189" t="s">
        <v>260</v>
      </c>
      <c r="F34" s="189" t="s">
        <v>19</v>
      </c>
      <c r="G34" s="140">
        <v>50000</v>
      </c>
      <c r="H34" s="140">
        <v>0</v>
      </c>
      <c r="I34" s="140">
        <f t="shared" si="20"/>
        <v>50000</v>
      </c>
      <c r="J34" s="141">
        <f>IF(G34&gt;=Datos!$D$14,(Datos!$D$14*Datos!$C$14),IF(G34&lt;=Datos!$D$14,(G34*Datos!$C$14)))</f>
        <v>1435</v>
      </c>
      <c r="K34" s="142">
        <v>1566.03</v>
      </c>
      <c r="L34" s="141">
        <f>IF(G34&gt;=Datos!$D$15,(Datos!$D$15*Datos!$C$15),IF(G34&lt;=Datos!$D$15,(G34*Datos!$C$15)))</f>
        <v>1520</v>
      </c>
      <c r="M34" s="140">
        <v>6944.78</v>
      </c>
      <c r="N34" s="140">
        <f t="shared" si="21"/>
        <v>11465.81</v>
      </c>
      <c r="O34" s="160">
        <f t="shared" si="22"/>
        <v>38534.19</v>
      </c>
    </row>
    <row r="35" spans="1:15" s="193" customFormat="1" ht="29.25" customHeight="1" x14ac:dyDescent="0.2">
      <c r="A35" s="282" t="s">
        <v>422</v>
      </c>
      <c r="B35" s="283"/>
      <c r="C35" s="191">
        <v>5</v>
      </c>
      <c r="D35" s="218"/>
      <c r="E35" s="192"/>
      <c r="F35" s="144"/>
      <c r="G35" s="145">
        <f>SUM(G30:G34)</f>
        <v>214000</v>
      </c>
      <c r="H35" s="145">
        <f t="shared" ref="H35:O35" si="29">SUM(H30:H34)</f>
        <v>0</v>
      </c>
      <c r="I35" s="145">
        <f t="shared" si="29"/>
        <v>214000</v>
      </c>
      <c r="J35" s="145">
        <f t="shared" si="29"/>
        <v>6141.8</v>
      </c>
      <c r="K35" s="145">
        <f t="shared" si="29"/>
        <v>6550.55</v>
      </c>
      <c r="L35" s="145">
        <f t="shared" si="29"/>
        <v>6505.6</v>
      </c>
      <c r="M35" s="145">
        <f t="shared" si="29"/>
        <v>24887.17</v>
      </c>
      <c r="N35" s="145">
        <f t="shared" si="29"/>
        <v>44085.119999999995</v>
      </c>
      <c r="O35" s="145">
        <f t="shared" si="29"/>
        <v>169914.88</v>
      </c>
    </row>
    <row r="36" spans="1:15" ht="29.25" customHeight="1" x14ac:dyDescent="0.2">
      <c r="A36" s="282" t="s">
        <v>578</v>
      </c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4"/>
    </row>
    <row r="37" spans="1:15" ht="29.25" customHeight="1" x14ac:dyDescent="0.2">
      <c r="A37" s="186">
        <v>19</v>
      </c>
      <c r="B37" s="188" t="s">
        <v>202</v>
      </c>
      <c r="C37" s="188" t="s">
        <v>385</v>
      </c>
      <c r="D37" s="91" t="s">
        <v>3</v>
      </c>
      <c r="E37" s="189" t="s">
        <v>260</v>
      </c>
      <c r="F37" s="189" t="s">
        <v>19</v>
      </c>
      <c r="G37" s="140">
        <v>65000</v>
      </c>
      <c r="H37" s="140">
        <v>0</v>
      </c>
      <c r="I37" s="140">
        <f t="shared" ref="I37" si="30">SUM(G37:H37)</f>
        <v>65000</v>
      </c>
      <c r="J37" s="141">
        <f>IF(G37&gt;=Datos!$D$14,(Datos!$D$14*Datos!$C$14),IF(G37&lt;=Datos!$D$14,(G37*Datos!$C$14)))</f>
        <v>1865.5</v>
      </c>
      <c r="K37" s="142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4427.5756666666657</v>
      </c>
      <c r="L37" s="141">
        <f>IF(G37&gt;=Datos!$D$15,(Datos!$D$15*Datos!$C$15),IF(G37&lt;=Datos!$D$15,(G37*Datos!$C$15)))</f>
        <v>1976</v>
      </c>
      <c r="M37" s="140">
        <v>2125</v>
      </c>
      <c r="N37" s="140">
        <f t="shared" ref="N37" si="31">SUM(J37:M37)</f>
        <v>10394.075666666666</v>
      </c>
      <c r="O37" s="160">
        <f t="shared" ref="O37" si="32">+G37-N37</f>
        <v>54605.924333333336</v>
      </c>
    </row>
    <row r="38" spans="1:15" s="193" customFormat="1" ht="29.25" customHeight="1" x14ac:dyDescent="0.2">
      <c r="A38" s="282" t="s">
        <v>422</v>
      </c>
      <c r="B38" s="283"/>
      <c r="C38" s="191">
        <v>1</v>
      </c>
      <c r="D38" s="218"/>
      <c r="E38" s="192"/>
      <c r="F38" s="144"/>
      <c r="G38" s="145">
        <f>SUM(G37:G37)</f>
        <v>65000</v>
      </c>
      <c r="H38" s="145">
        <f t="shared" ref="H38:O38" si="33">SUM(H37:H37)</f>
        <v>0</v>
      </c>
      <c r="I38" s="145">
        <f t="shared" si="33"/>
        <v>65000</v>
      </c>
      <c r="J38" s="145">
        <f t="shared" si="33"/>
        <v>1865.5</v>
      </c>
      <c r="K38" s="145">
        <f t="shared" si="33"/>
        <v>4427.5756666666657</v>
      </c>
      <c r="L38" s="145">
        <f t="shared" si="33"/>
        <v>1976</v>
      </c>
      <c r="M38" s="145">
        <f t="shared" si="33"/>
        <v>2125</v>
      </c>
      <c r="N38" s="145">
        <f t="shared" si="33"/>
        <v>10394.075666666666</v>
      </c>
      <c r="O38" s="145">
        <f t="shared" si="33"/>
        <v>54605.924333333336</v>
      </c>
    </row>
    <row r="39" spans="1:15" ht="29.25" customHeight="1" x14ac:dyDescent="0.2">
      <c r="A39" s="282" t="s">
        <v>425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4"/>
    </row>
    <row r="40" spans="1:15" ht="29.25" customHeight="1" x14ac:dyDescent="0.2">
      <c r="A40" s="186">
        <v>20</v>
      </c>
      <c r="B40" s="188" t="s">
        <v>176</v>
      </c>
      <c r="C40" s="188" t="s">
        <v>385</v>
      </c>
      <c r="D40" s="91" t="s">
        <v>295</v>
      </c>
      <c r="E40" s="189" t="s">
        <v>260</v>
      </c>
      <c r="F40" s="189" t="s">
        <v>261</v>
      </c>
      <c r="G40" s="140">
        <v>140000</v>
      </c>
      <c r="H40" s="140">
        <v>0</v>
      </c>
      <c r="I40" s="140">
        <f t="shared" ref="I40" si="34">SUM(G40:H40)</f>
        <v>140000</v>
      </c>
      <c r="J40" s="141">
        <f>IF(G40&gt;=Datos!$D$14,(Datos!$D$14*Datos!$C$14),IF(G40&lt;=Datos!$D$14,(G40*Datos!$C$14)))</f>
        <v>4018</v>
      </c>
      <c r="K40" s="142">
        <f>IF((G40-J40-L40)&lt;=Datos!$G$7,"0",IF((G40-J40-L40)&lt;=Datos!$G$8,((G40-J40-L40)-Datos!$F$8)*Datos!$I$6,IF((G40-J40-L40)&lt;=Datos!$G$9,Datos!$I$8+((G40-J40-L40)-Datos!$F$9)*Datos!$J$6,IF((G40-J40-L40)&gt;=Datos!$F$10,(Datos!$I$8+Datos!$J$8)+((G40-J40-L40)-Datos!$F$10)*Datos!$K$6))))</f>
        <v>21514.360666666667</v>
      </c>
      <c r="L40" s="141">
        <f>IF(G40&gt;=Datos!$D$15,(Datos!$D$15*Datos!$C$15),IF(G40&lt;=Datos!$D$15,(G40*Datos!$C$15)))</f>
        <v>4256</v>
      </c>
      <c r="M40" s="140">
        <v>25</v>
      </c>
      <c r="N40" s="140">
        <f t="shared" si="21"/>
        <v>29813.360666666667</v>
      </c>
      <c r="O40" s="160">
        <f t="shared" si="22"/>
        <v>110186.63933333333</v>
      </c>
    </row>
    <row r="41" spans="1:15" s="193" customFormat="1" ht="29.25" customHeight="1" x14ac:dyDescent="0.2">
      <c r="A41" s="282" t="s">
        <v>422</v>
      </c>
      <c r="B41" s="283"/>
      <c r="C41" s="191">
        <v>1</v>
      </c>
      <c r="D41" s="218"/>
      <c r="E41" s="192"/>
      <c r="F41" s="144"/>
      <c r="G41" s="145">
        <f t="shared" ref="G41:O41" si="35">SUM(G40:G40)</f>
        <v>140000</v>
      </c>
      <c r="H41" s="145">
        <f t="shared" si="35"/>
        <v>0</v>
      </c>
      <c r="I41" s="145">
        <f t="shared" si="35"/>
        <v>140000</v>
      </c>
      <c r="J41" s="145">
        <f t="shared" si="35"/>
        <v>4018</v>
      </c>
      <c r="K41" s="145">
        <f t="shared" si="35"/>
        <v>21514.360666666667</v>
      </c>
      <c r="L41" s="145">
        <f t="shared" si="35"/>
        <v>4256</v>
      </c>
      <c r="M41" s="145">
        <f t="shared" si="35"/>
        <v>25</v>
      </c>
      <c r="N41" s="145">
        <f t="shared" si="35"/>
        <v>29813.360666666667</v>
      </c>
      <c r="O41" s="145">
        <f t="shared" si="35"/>
        <v>110186.63933333333</v>
      </c>
    </row>
    <row r="42" spans="1:15" ht="29.25" customHeight="1" x14ac:dyDescent="0.2">
      <c r="A42" s="282" t="s">
        <v>581</v>
      </c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4"/>
    </row>
    <row r="43" spans="1:15" ht="29.25" customHeight="1" x14ac:dyDescent="0.2">
      <c r="A43" s="186">
        <v>21</v>
      </c>
      <c r="B43" s="188" t="s">
        <v>119</v>
      </c>
      <c r="C43" s="188" t="s">
        <v>266</v>
      </c>
      <c r="D43" s="91" t="s">
        <v>287</v>
      </c>
      <c r="E43" s="189" t="s">
        <v>260</v>
      </c>
      <c r="F43" s="189" t="s">
        <v>261</v>
      </c>
      <c r="G43" s="140">
        <v>45000</v>
      </c>
      <c r="H43" s="140">
        <v>0</v>
      </c>
      <c r="I43" s="140">
        <f t="shared" ref="I43:I45" si="36">SUM(G43:H43)</f>
        <v>45000</v>
      </c>
      <c r="J43" s="141">
        <f>IF(G43&gt;=Datos!$D$14,(Datos!$D$14*Datos!$C$14),IF(G43&lt;=Datos!$D$14,(G43*Datos!$C$14)))</f>
        <v>1291.5</v>
      </c>
      <c r="K43" s="142">
        <f>IF((G43-J43-L43)&lt;=Datos!$G$7,"0",IF((G43-J43-L43)&lt;=Datos!$G$8,((G43-J43-L43)-Datos!$F$8)*Datos!$I$6,IF((G43-J43-L43)&lt;=Datos!$G$9,Datos!$I$8+((G43-J43-L43)-Datos!$F$9)*Datos!$J$6,IF((G43-J43-L43)&gt;=Datos!$F$10,(Datos!$I$8+Datos!$J$8)+((G43-J43-L43)-Datos!$F$10)*Datos!$K$6))))</f>
        <v>1148.3234999999997</v>
      </c>
      <c r="L43" s="141">
        <f>IF(G43&gt;=Datos!$D$15,(Datos!$D$15*Datos!$C$15),IF(G43&lt;=Datos!$D$15,(G43*Datos!$C$15)))</f>
        <v>1368</v>
      </c>
      <c r="M43" s="140">
        <v>25</v>
      </c>
      <c r="N43" s="140">
        <f t="shared" ref="N43:N46" si="37">SUM(J43:M43)</f>
        <v>3832.8234999999995</v>
      </c>
      <c r="O43" s="160">
        <f t="shared" ref="O43:O46" si="38">+G43-N43</f>
        <v>41167.176500000001</v>
      </c>
    </row>
    <row r="44" spans="1:15" ht="29.25" customHeight="1" x14ac:dyDescent="0.2">
      <c r="A44" s="186">
        <v>22</v>
      </c>
      <c r="B44" s="188" t="s">
        <v>514</v>
      </c>
      <c r="C44" s="188" t="s">
        <v>265</v>
      </c>
      <c r="D44" s="91" t="s">
        <v>229</v>
      </c>
      <c r="E44" s="189" t="s">
        <v>260</v>
      </c>
      <c r="F44" s="189" t="s">
        <v>261</v>
      </c>
      <c r="G44" s="140">
        <v>33000</v>
      </c>
      <c r="H44" s="140">
        <v>0</v>
      </c>
      <c r="I44" s="140">
        <f t="shared" si="36"/>
        <v>33000</v>
      </c>
      <c r="J44" s="141">
        <f>IF(G44&gt;=Datos!$D$14,(Datos!$D$14*Datos!$C$14),IF(G44&lt;=Datos!$D$14,(G44*Datos!$C$14)))</f>
        <v>947.1</v>
      </c>
      <c r="K44" s="142" t="str">
        <f>IF((G44-J44-L44)&lt;=Datos!$G$7,"0",IF((G44-J44-L44)&lt;=Datos!$G$8,((G44-J44-L44)-Datos!$F$8)*Datos!$I$6,IF((G44-J44-L44)&lt;=Datos!$G$9,Datos!$I$8+((G44-J44-L44)-Datos!$F$9)*Datos!$J$6,IF((G44-J44-L44)&gt;=Datos!$F$10,(Datos!$I$8+Datos!$J$8)+((G44-J44-L44)-Datos!$F$10)*Datos!$K$6))))</f>
        <v>0</v>
      </c>
      <c r="L44" s="141">
        <f>IF(G44&gt;=Datos!$D$15,(Datos!$D$15*Datos!$C$15),IF(G44&lt;=Datos!$D$15,(G44*Datos!$C$15)))</f>
        <v>1003.2</v>
      </c>
      <c r="M44" s="140">
        <v>25</v>
      </c>
      <c r="N44" s="140">
        <f t="shared" si="37"/>
        <v>1975.3000000000002</v>
      </c>
      <c r="O44" s="160">
        <f t="shared" si="38"/>
        <v>31024.7</v>
      </c>
    </row>
    <row r="45" spans="1:15" ht="29.25" customHeight="1" x14ac:dyDescent="0.2">
      <c r="A45" s="186">
        <v>23</v>
      </c>
      <c r="B45" s="188" t="s">
        <v>515</v>
      </c>
      <c r="C45" s="188" t="s">
        <v>265</v>
      </c>
      <c r="D45" s="91" t="s">
        <v>229</v>
      </c>
      <c r="E45" s="189" t="s">
        <v>260</v>
      </c>
      <c r="F45" s="189" t="s">
        <v>261</v>
      </c>
      <c r="G45" s="140">
        <v>33000</v>
      </c>
      <c r="H45" s="140">
        <v>0</v>
      </c>
      <c r="I45" s="140">
        <f t="shared" si="36"/>
        <v>33000</v>
      </c>
      <c r="J45" s="141">
        <f>IF(G45&gt;=Datos!$D$14,(Datos!$D$14*Datos!$C$14),IF(G45&lt;=Datos!$D$14,(G45*Datos!$C$14)))</f>
        <v>947.1</v>
      </c>
      <c r="K45" s="142" t="str">
        <f>IF((G45-J45-L45)&lt;=Datos!$G$7,"0",IF((G45-J45-L45)&lt;=Datos!$G$8,((G45-J45-L45)-Datos!$F$8)*Datos!$I$6,IF((G45-J45-L45)&lt;=Datos!$G$9,Datos!$I$8+((G45-J45-L45)-Datos!$F$9)*Datos!$J$6,IF((G45-J45-L45)&gt;=Datos!$F$10,(Datos!$I$8+Datos!$J$8)+((G45-J45-L45)-Datos!$F$10)*Datos!$K$6))))</f>
        <v>0</v>
      </c>
      <c r="L45" s="141">
        <f>IF(G45&gt;=Datos!$D$15,(Datos!$D$15*Datos!$C$15),IF(G45&lt;=Datos!$D$15,(G45*Datos!$C$15)))</f>
        <v>1003.2</v>
      </c>
      <c r="M45" s="140">
        <v>25</v>
      </c>
      <c r="N45" s="140">
        <f t="shared" si="37"/>
        <v>1975.3000000000002</v>
      </c>
      <c r="O45" s="160">
        <f t="shared" si="38"/>
        <v>31024.7</v>
      </c>
    </row>
    <row r="46" spans="1:15" ht="29.25" customHeight="1" x14ac:dyDescent="0.2">
      <c r="A46" s="186">
        <v>24</v>
      </c>
      <c r="B46" s="188" t="s">
        <v>116</v>
      </c>
      <c r="C46" s="188" t="s">
        <v>264</v>
      </c>
      <c r="D46" s="91" t="s">
        <v>287</v>
      </c>
      <c r="E46" s="189" t="s">
        <v>260</v>
      </c>
      <c r="F46" s="189" t="s">
        <v>261</v>
      </c>
      <c r="G46" s="140">
        <v>45000</v>
      </c>
      <c r="H46" s="140">
        <v>0</v>
      </c>
      <c r="I46" s="140">
        <f t="shared" ref="I46" si="39">SUM(G46:H46)</f>
        <v>45000</v>
      </c>
      <c r="J46" s="141">
        <f>IF(G46&gt;=Datos!$D$14,(Datos!$D$14*Datos!$C$14),IF(G46&lt;=Datos!$D$14,(G46*Datos!$C$14)))</f>
        <v>1291.5</v>
      </c>
      <c r="K46" s="142">
        <f>IF((G46-J46-L46)&lt;=Datos!$G$7,"0",IF((G46-J46-L46)&lt;=Datos!$G$8,((G46-J46-L46)-Datos!$F$8)*Datos!$I$6,IF((G46-J46-L46)&lt;=Datos!$G$9,Datos!$I$8+((G46-J46-L46)-Datos!$F$9)*Datos!$J$6,IF((G46-J46-L46)&gt;=Datos!$F$10,(Datos!$I$8+Datos!$J$8)+((G46-J46-L46)-Datos!$F$10)*Datos!$K$6))))</f>
        <v>1148.3234999999997</v>
      </c>
      <c r="L46" s="141">
        <f>IF(G46&gt;=Datos!$D$15,(Datos!$D$15*Datos!$C$15),IF(G46&lt;=Datos!$D$15,(G46*Datos!$C$15)))</f>
        <v>1368</v>
      </c>
      <c r="M46" s="140">
        <v>25</v>
      </c>
      <c r="N46" s="140">
        <f t="shared" si="37"/>
        <v>3832.8234999999995</v>
      </c>
      <c r="O46" s="160">
        <f t="shared" si="38"/>
        <v>41167.176500000001</v>
      </c>
    </row>
    <row r="47" spans="1:15" s="193" customFormat="1" ht="29.25" customHeight="1" x14ac:dyDescent="0.2">
      <c r="A47" s="282" t="s">
        <v>422</v>
      </c>
      <c r="B47" s="283"/>
      <c r="C47" s="191">
        <v>4</v>
      </c>
      <c r="D47" s="218"/>
      <c r="E47" s="192"/>
      <c r="F47" s="144"/>
      <c r="G47" s="145">
        <f t="shared" ref="G47:O47" si="40">SUM(G43:G46)</f>
        <v>156000</v>
      </c>
      <c r="H47" s="145">
        <f t="shared" si="40"/>
        <v>0</v>
      </c>
      <c r="I47" s="145">
        <f t="shared" si="40"/>
        <v>156000</v>
      </c>
      <c r="J47" s="145">
        <f t="shared" si="40"/>
        <v>4477.2</v>
      </c>
      <c r="K47" s="145">
        <f t="shared" si="40"/>
        <v>2296.6469999999995</v>
      </c>
      <c r="L47" s="145">
        <f t="shared" si="40"/>
        <v>4742.3999999999996</v>
      </c>
      <c r="M47" s="145">
        <f t="shared" si="40"/>
        <v>100</v>
      </c>
      <c r="N47" s="145">
        <f t="shared" si="40"/>
        <v>11616.246999999999</v>
      </c>
      <c r="O47" s="145">
        <f t="shared" si="40"/>
        <v>144383.753</v>
      </c>
    </row>
    <row r="48" spans="1:15" ht="29.25" customHeight="1" x14ac:dyDescent="0.2">
      <c r="A48" s="282" t="s">
        <v>724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4"/>
    </row>
    <row r="49" spans="1:15" ht="29.25" customHeight="1" x14ac:dyDescent="0.2">
      <c r="A49" s="186">
        <v>25</v>
      </c>
      <c r="B49" s="188" t="s">
        <v>1032</v>
      </c>
      <c r="C49" s="188" t="s">
        <v>385</v>
      </c>
      <c r="D49" s="91" t="s">
        <v>957</v>
      </c>
      <c r="E49" s="189" t="s">
        <v>260</v>
      </c>
      <c r="F49" s="189" t="s">
        <v>19</v>
      </c>
      <c r="G49" s="140">
        <v>55000</v>
      </c>
      <c r="H49" s="140">
        <v>0</v>
      </c>
      <c r="I49" s="140">
        <f t="shared" ref="I49" si="41">SUM(G49:H49)</f>
        <v>55000</v>
      </c>
      <c r="J49" s="141">
        <f>IF(G49&gt;=Datos!$D$14,(Datos!$D$14*Datos!$C$14),IF(G49&lt;=Datos!$D$14,(G49*Datos!$C$14)))</f>
        <v>1578.5</v>
      </c>
      <c r="K49" s="142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2559.6734999999994</v>
      </c>
      <c r="L49" s="141">
        <f>IF(G49&gt;=Datos!$D$15,(Datos!$D$15*Datos!$C$15),IF(G49&lt;=Datos!$D$15,(G49*Datos!$C$15)))</f>
        <v>1672</v>
      </c>
      <c r="M49" s="140">
        <v>25</v>
      </c>
      <c r="N49" s="140">
        <f t="shared" ref="N49" si="42">SUM(J49:M49)</f>
        <v>5835.173499999999</v>
      </c>
      <c r="O49" s="160">
        <f t="shared" ref="O49" si="43">+G49-N49</f>
        <v>49164.826500000003</v>
      </c>
    </row>
    <row r="50" spans="1:15" s="193" customFormat="1" ht="29.25" customHeight="1" x14ac:dyDescent="0.2">
      <c r="A50" s="282" t="s">
        <v>422</v>
      </c>
      <c r="B50" s="283"/>
      <c r="C50" s="191">
        <v>1</v>
      </c>
      <c r="D50" s="218"/>
      <c r="E50" s="192"/>
      <c r="F50" s="144"/>
      <c r="G50" s="145">
        <f>SUM(G49:G49)</f>
        <v>55000</v>
      </c>
      <c r="H50" s="145">
        <f t="shared" ref="H50:O50" si="44">SUM(H49:H49)</f>
        <v>0</v>
      </c>
      <c r="I50" s="145">
        <f t="shared" si="44"/>
        <v>55000</v>
      </c>
      <c r="J50" s="145">
        <f t="shared" si="44"/>
        <v>1578.5</v>
      </c>
      <c r="K50" s="145">
        <f t="shared" si="44"/>
        <v>2559.6734999999994</v>
      </c>
      <c r="L50" s="145">
        <f t="shared" si="44"/>
        <v>1672</v>
      </c>
      <c r="M50" s="145">
        <f t="shared" si="44"/>
        <v>25</v>
      </c>
      <c r="N50" s="145">
        <f t="shared" si="44"/>
        <v>5835.173499999999</v>
      </c>
      <c r="O50" s="145">
        <f t="shared" si="44"/>
        <v>49164.826500000003</v>
      </c>
    </row>
    <row r="51" spans="1:15" ht="29.25" customHeight="1" x14ac:dyDescent="0.2">
      <c r="A51" s="282" t="s">
        <v>532</v>
      </c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00"/>
    </row>
    <row r="52" spans="1:15" ht="29.25" customHeight="1" x14ac:dyDescent="0.2">
      <c r="A52" s="186">
        <v>26</v>
      </c>
      <c r="B52" s="188" t="s">
        <v>635</v>
      </c>
      <c r="C52" s="188" t="s">
        <v>310</v>
      </c>
      <c r="D52" s="91" t="s">
        <v>233</v>
      </c>
      <c r="E52" s="189" t="s">
        <v>260</v>
      </c>
      <c r="F52" s="189" t="s">
        <v>19</v>
      </c>
      <c r="G52" s="140">
        <v>35000</v>
      </c>
      <c r="H52" s="140">
        <v>0</v>
      </c>
      <c r="I52" s="140">
        <f t="shared" ref="I52:I58" si="45">SUM(G52:H52)</f>
        <v>35000</v>
      </c>
      <c r="J52" s="141">
        <f>IF(G52&gt;=Datos!$D$14,(Datos!$D$14*Datos!$C$14),IF(G52&lt;=Datos!$D$14,(G52*Datos!$C$14)))</f>
        <v>1004.5</v>
      </c>
      <c r="K52" s="142" t="str">
        <f>IF((G52-J52-L52)&lt;=Datos!$G$7,"0",IF((G52-J52-L52)&lt;=Datos!$G$8,((G52-J52-L52)-Datos!$F$8)*Datos!$I$6,IF((G52-J52-L52)&lt;=Datos!$G$9,Datos!$I$8+((G52-J52-L52)-Datos!$F$9)*Datos!$J$6,IF((G52-J52-L52)&gt;=Datos!$F$10,(Datos!$I$8+Datos!$J$8)+((G52-J52-L52)-Datos!$F$10)*Datos!$K$6))))</f>
        <v>0</v>
      </c>
      <c r="L52" s="141">
        <f>IF(G52&gt;=Datos!$D$15,(Datos!$D$15*Datos!$C$15),IF(G52&lt;=Datos!$D$15,(G52*Datos!$C$15)))</f>
        <v>1064</v>
      </c>
      <c r="M52" s="140">
        <v>5784.34</v>
      </c>
      <c r="N52" s="140">
        <f t="shared" ref="N52:N58" si="46">SUM(J52:M52)</f>
        <v>7852.84</v>
      </c>
      <c r="O52" s="160">
        <f t="shared" ref="O52:O58" si="47">+G52-N52</f>
        <v>27147.16</v>
      </c>
    </row>
    <row r="53" spans="1:15" ht="29.25" customHeight="1" x14ac:dyDescent="0.2">
      <c r="A53" s="186">
        <v>27</v>
      </c>
      <c r="B53" s="188" t="s">
        <v>982</v>
      </c>
      <c r="C53" s="188" t="s">
        <v>264</v>
      </c>
      <c r="D53" s="91" t="s">
        <v>229</v>
      </c>
      <c r="E53" s="189" t="s">
        <v>260</v>
      </c>
      <c r="F53" s="189" t="s">
        <v>261</v>
      </c>
      <c r="G53" s="140">
        <v>26000</v>
      </c>
      <c r="H53" s="140">
        <v>0</v>
      </c>
      <c r="I53" s="140">
        <f t="shared" ref="I53:I54" si="48">SUM(G53:H53)</f>
        <v>26000</v>
      </c>
      <c r="J53" s="141">
        <f>IF(G53&gt;=Datos!$D$14,(Datos!$D$14*Datos!$C$14),IF(G53&lt;=Datos!$D$14,(G53*Datos!$C$14)))</f>
        <v>746.2</v>
      </c>
      <c r="K53" s="142" t="str">
        <f>IF((G53-J53-L53)&lt;=Datos!$G$7,"0",IF((G53-J53-L53)&lt;=Datos!$G$8,((G53-J53-L53)-Datos!$F$8)*Datos!$I$6,IF((G53-J53-L53)&lt;=Datos!$G$9,Datos!$I$8+((G53-J53-L53)-Datos!$F$9)*Datos!$J$6,IF((G53-J53-L53)&gt;=Datos!$F$10,(Datos!$I$8+Datos!$J$8)+((G53-J53-L53)-Datos!$F$10)*Datos!$K$6))))</f>
        <v>0</v>
      </c>
      <c r="L53" s="141">
        <f>IF(G53&gt;=Datos!$D$15,(Datos!$D$15*Datos!$C$15),IF(G53&lt;=Datos!$D$15,(G53*Datos!$C$15)))</f>
        <v>790.4</v>
      </c>
      <c r="M53" s="140">
        <v>25</v>
      </c>
      <c r="N53" s="140">
        <f t="shared" ref="N53:N54" si="49">SUM(J53:M53)</f>
        <v>1561.6</v>
      </c>
      <c r="O53" s="160">
        <f t="shared" ref="O53:O54" si="50">+G53-N53</f>
        <v>24438.400000000001</v>
      </c>
    </row>
    <row r="54" spans="1:15" ht="29.25" customHeight="1" x14ac:dyDescent="0.2">
      <c r="A54" s="186">
        <v>28</v>
      </c>
      <c r="B54" s="188" t="s">
        <v>286</v>
      </c>
      <c r="C54" s="188" t="s">
        <v>310</v>
      </c>
      <c r="D54" s="91" t="s">
        <v>229</v>
      </c>
      <c r="E54" s="189" t="s">
        <v>260</v>
      </c>
      <c r="F54" s="189" t="s">
        <v>19</v>
      </c>
      <c r="G54" s="140">
        <v>26000</v>
      </c>
      <c r="H54" s="140">
        <v>0</v>
      </c>
      <c r="I54" s="140">
        <f t="shared" si="48"/>
        <v>26000</v>
      </c>
      <c r="J54" s="141">
        <f>IF(G54&gt;=Datos!$D$14,(Datos!$D$14*Datos!$C$14),IF(G54&lt;=Datos!$D$14,(G54*Datos!$C$14)))</f>
        <v>746.2</v>
      </c>
      <c r="K54" s="142" t="str">
        <f>IF((G54-J54-L54)&lt;=Datos!$G$7,"0",IF((G54-J54-L54)&lt;=Datos!$G$8,((G54-J54-L54)-Datos!$F$8)*Datos!$I$6,IF((G54-J54-L54)&lt;=Datos!$G$9,Datos!$I$8+((G54-J54-L54)-Datos!$F$9)*Datos!$J$6,IF((G54-J54-L54)&gt;=Datos!$F$10,(Datos!$I$8+Datos!$J$8)+((G54-J54-L54)-Datos!$F$10)*Datos!$K$6))))</f>
        <v>0</v>
      </c>
      <c r="L54" s="141">
        <f>IF(G54&gt;=Datos!$D$15,(Datos!$D$15*Datos!$C$15),IF(G54&lt;=Datos!$D$15,(G54*Datos!$C$15)))</f>
        <v>790.4</v>
      </c>
      <c r="M54" s="140">
        <v>25</v>
      </c>
      <c r="N54" s="140">
        <f t="shared" si="49"/>
        <v>1561.6</v>
      </c>
      <c r="O54" s="160">
        <f t="shared" si="50"/>
        <v>24438.400000000001</v>
      </c>
    </row>
    <row r="55" spans="1:15" ht="29.25" customHeight="1" x14ac:dyDescent="0.2">
      <c r="A55" s="186">
        <v>29</v>
      </c>
      <c r="B55" s="188" t="s">
        <v>415</v>
      </c>
      <c r="C55" s="188" t="s">
        <v>310</v>
      </c>
      <c r="D55" s="91" t="s">
        <v>229</v>
      </c>
      <c r="E55" s="189" t="s">
        <v>260</v>
      </c>
      <c r="F55" s="189" t="s">
        <v>261</v>
      </c>
      <c r="G55" s="140">
        <v>26000</v>
      </c>
      <c r="H55" s="140">
        <v>0</v>
      </c>
      <c r="I55" s="140">
        <f t="shared" ref="I55:I57" si="51">SUM(G55:H55)</f>
        <v>26000</v>
      </c>
      <c r="J55" s="141">
        <f>IF(G55&gt;=Datos!$D$14,(Datos!$D$14*Datos!$C$14),IF(G55&lt;=Datos!$D$14,(G55*Datos!$C$14)))</f>
        <v>746.2</v>
      </c>
      <c r="K55" s="142" t="str">
        <f>IF((G55-J55-L55)&lt;=Datos!$G$7,"0",IF((G55-J55-L55)&lt;=Datos!$G$8,((G55-J55-L55)-Datos!$F$8)*Datos!$I$6,IF((G55-J55-L55)&lt;=Datos!$G$9,Datos!$I$8+((G55-J55-L55)-Datos!$F$9)*Datos!$J$6,IF((G55-J55-L55)&gt;=Datos!$F$10,(Datos!$I$8+Datos!$J$8)+((G55-J55-L55)-Datos!$F$10)*Datos!$K$6))))</f>
        <v>0</v>
      </c>
      <c r="L55" s="141">
        <f>IF(G55&gt;=Datos!$D$15,(Datos!$D$15*Datos!$C$15),IF(G55&lt;=Datos!$D$15,(G55*Datos!$C$15)))</f>
        <v>790.4</v>
      </c>
      <c r="M55" s="140">
        <v>25</v>
      </c>
      <c r="N55" s="140">
        <f t="shared" ref="N55:N57" si="52">SUM(J55:M55)</f>
        <v>1561.6</v>
      </c>
      <c r="O55" s="160">
        <f t="shared" ref="O55:O57" si="53">+G55-N55</f>
        <v>24438.400000000001</v>
      </c>
    </row>
    <row r="56" spans="1:15" ht="29.25" customHeight="1" x14ac:dyDescent="0.2">
      <c r="A56" s="186">
        <v>30</v>
      </c>
      <c r="B56" s="188" t="s">
        <v>629</v>
      </c>
      <c r="C56" s="188" t="s">
        <v>385</v>
      </c>
      <c r="D56" s="91" t="s">
        <v>229</v>
      </c>
      <c r="E56" s="189" t="s">
        <v>260</v>
      </c>
      <c r="F56" s="189" t="s">
        <v>261</v>
      </c>
      <c r="G56" s="140">
        <v>35000</v>
      </c>
      <c r="H56" s="140">
        <v>0</v>
      </c>
      <c r="I56" s="140">
        <f t="shared" ref="I56" si="54">SUM(G56:H56)</f>
        <v>35000</v>
      </c>
      <c r="J56" s="141">
        <f>IF(G56&gt;=Datos!$D$14,(Datos!$D$14*Datos!$C$14),IF(G56&lt;=Datos!$D$14,(G56*Datos!$C$14)))</f>
        <v>1004.5</v>
      </c>
      <c r="K56" s="142" t="str">
        <f>IF((G56-J56-L56)&lt;=Datos!$G$7,"0",IF((G56-J56-L56)&lt;=Datos!$G$8,((G56-J56-L56)-Datos!$F$8)*Datos!$I$6,IF((G56-J56-L56)&lt;=Datos!$G$9,Datos!$I$8+((G56-J56-L56)-Datos!$F$9)*Datos!$J$6,IF((G56-J56-L56)&gt;=Datos!$F$10,(Datos!$I$8+Datos!$J$8)+((G56-J56-L56)-Datos!$F$10)*Datos!$K$6))))</f>
        <v>0</v>
      </c>
      <c r="L56" s="141">
        <f>IF(G56&gt;=Datos!$D$15,(Datos!$D$15*Datos!$C$15),IF(G56&lt;=Datos!$D$15,(G56*Datos!$C$15)))</f>
        <v>1064</v>
      </c>
      <c r="M56" s="140">
        <v>25</v>
      </c>
      <c r="N56" s="140">
        <f t="shared" ref="N56" si="55">SUM(J56:M56)</f>
        <v>2093.5</v>
      </c>
      <c r="O56" s="160">
        <f t="shared" ref="O56" si="56">+G56-N56</f>
        <v>32906.5</v>
      </c>
    </row>
    <row r="57" spans="1:15" ht="29.25" customHeight="1" x14ac:dyDescent="0.2">
      <c r="A57" s="186">
        <v>31</v>
      </c>
      <c r="B57" s="188" t="s">
        <v>102</v>
      </c>
      <c r="C57" s="188" t="s">
        <v>264</v>
      </c>
      <c r="D57" s="91" t="s">
        <v>233</v>
      </c>
      <c r="E57" s="189" t="s">
        <v>260</v>
      </c>
      <c r="F57" s="189" t="s">
        <v>19</v>
      </c>
      <c r="G57" s="140">
        <v>35000</v>
      </c>
      <c r="H57" s="140">
        <v>0</v>
      </c>
      <c r="I57" s="140">
        <f t="shared" si="51"/>
        <v>35000</v>
      </c>
      <c r="J57" s="141">
        <f>IF(G57&gt;=Datos!$D$14,(Datos!$D$14*Datos!$C$14),IF(G57&lt;=Datos!$D$14,(G57*Datos!$C$14)))</f>
        <v>1004.5</v>
      </c>
      <c r="K57" s="142" t="str">
        <f>IF((G57-J57-L57)&lt;=Datos!$G$7,"0",IF((G57-J57-L57)&lt;=Datos!$G$8,((G57-J57-L57)-Datos!$F$8)*Datos!$I$6,IF((G57-J57-L57)&lt;=Datos!$G$9,Datos!$I$8+((G57-J57-L57)-Datos!$F$9)*Datos!$J$6,IF((G57-J57-L57)&gt;=Datos!$F$10,(Datos!$I$8+Datos!$J$8)+((G57-J57-L57)-Datos!$F$10)*Datos!$K$6))))</f>
        <v>0</v>
      </c>
      <c r="L57" s="141">
        <f>IF(G57&gt;=Datos!$D$15,(Datos!$D$15*Datos!$C$15),IF(G57&lt;=Datos!$D$15,(G57*Datos!$C$15)))</f>
        <v>1064</v>
      </c>
      <c r="M57" s="140">
        <v>5877.61</v>
      </c>
      <c r="N57" s="140">
        <f t="shared" si="52"/>
        <v>7946.11</v>
      </c>
      <c r="O57" s="160">
        <f t="shared" si="53"/>
        <v>27053.89</v>
      </c>
    </row>
    <row r="58" spans="1:15" ht="29.25" customHeight="1" x14ac:dyDescent="0.2">
      <c r="A58" s="186">
        <v>32</v>
      </c>
      <c r="B58" s="188" t="s">
        <v>281</v>
      </c>
      <c r="C58" s="188" t="s">
        <v>310</v>
      </c>
      <c r="D58" s="91" t="s">
        <v>395</v>
      </c>
      <c r="E58" s="189" t="s">
        <v>260</v>
      </c>
      <c r="F58" s="189" t="s">
        <v>19</v>
      </c>
      <c r="G58" s="140">
        <v>90000</v>
      </c>
      <c r="H58" s="140">
        <v>0</v>
      </c>
      <c r="I58" s="140">
        <f t="shared" si="45"/>
        <v>90000</v>
      </c>
      <c r="J58" s="141">
        <f>IF(G58&gt;=Datos!$D$14,(Datos!$D$14*Datos!$C$14),IF(G58&lt;=Datos!$D$14,(G58*Datos!$C$14)))</f>
        <v>2583</v>
      </c>
      <c r="K58" s="142">
        <v>9753.1200000000008</v>
      </c>
      <c r="L58" s="141">
        <f>IF(G58&gt;=Datos!$D$15,(Datos!$D$15*Datos!$C$15),IF(G58&lt;=Datos!$D$15,(G58*Datos!$C$15)))</f>
        <v>2736</v>
      </c>
      <c r="M58" s="140">
        <v>25</v>
      </c>
      <c r="N58" s="140">
        <f t="shared" si="46"/>
        <v>15097.12</v>
      </c>
      <c r="O58" s="160">
        <f t="shared" si="47"/>
        <v>74902.880000000005</v>
      </c>
    </row>
    <row r="59" spans="1:15" s="193" customFormat="1" ht="29.25" customHeight="1" x14ac:dyDescent="0.2">
      <c r="A59" s="282" t="s">
        <v>422</v>
      </c>
      <c r="B59" s="283"/>
      <c r="C59" s="191">
        <v>7</v>
      </c>
      <c r="D59" s="218"/>
      <c r="E59" s="192"/>
      <c r="F59" s="144"/>
      <c r="G59" s="145">
        <f t="shared" ref="G59:O59" si="57">SUM(G52:G58)</f>
        <v>273000</v>
      </c>
      <c r="H59" s="145">
        <f t="shared" si="57"/>
        <v>0</v>
      </c>
      <c r="I59" s="145">
        <f t="shared" si="57"/>
        <v>273000</v>
      </c>
      <c r="J59" s="145">
        <f t="shared" si="57"/>
        <v>7835.1</v>
      </c>
      <c r="K59" s="145">
        <f t="shared" si="57"/>
        <v>9753.1200000000008</v>
      </c>
      <c r="L59" s="145">
        <f t="shared" si="57"/>
        <v>8299.2000000000007</v>
      </c>
      <c r="M59" s="145">
        <f t="shared" si="57"/>
        <v>11786.95</v>
      </c>
      <c r="N59" s="145">
        <f t="shared" si="57"/>
        <v>37674.370000000003</v>
      </c>
      <c r="O59" s="145">
        <f t="shared" si="57"/>
        <v>235325.63</v>
      </c>
    </row>
    <row r="60" spans="1:15" ht="29.25" customHeight="1" x14ac:dyDescent="0.2">
      <c r="A60" s="282" t="s">
        <v>458</v>
      </c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00"/>
    </row>
    <row r="61" spans="1:15" ht="29.25" customHeight="1" x14ac:dyDescent="0.2">
      <c r="A61" s="186">
        <v>33</v>
      </c>
      <c r="B61" s="188" t="s">
        <v>612</v>
      </c>
      <c r="C61" s="188" t="s">
        <v>310</v>
      </c>
      <c r="D61" s="91" t="s">
        <v>237</v>
      </c>
      <c r="E61" s="189" t="s">
        <v>260</v>
      </c>
      <c r="F61" s="189" t="s">
        <v>261</v>
      </c>
      <c r="G61" s="140">
        <v>22500</v>
      </c>
      <c r="H61" s="140">
        <v>0</v>
      </c>
      <c r="I61" s="140">
        <f>SUM(G61:H61)</f>
        <v>22500</v>
      </c>
      <c r="J61" s="141">
        <f>IF(G61&gt;=Datos!$D$14,(Datos!$D$14*Datos!$C$14),IF(G61&lt;=Datos!$D$14,(G61*Datos!$C$14)))</f>
        <v>645.75</v>
      </c>
      <c r="K61" s="142" t="str">
        <f>IF((G61-J61-L61)&lt;=Datos!$G$7,"0",IF((G61-J61-L61)&lt;=Datos!$G$8,((G61-J61-L61)-Datos!$F$8)*Datos!$I$6,IF((G61-J61-L61)&lt;=Datos!$G$9,Datos!$I$8+((G61-J61-L61)-Datos!$F$9)*Datos!$J$6,IF((G61-J61-L61)&gt;=Datos!$F$10,(Datos!$I$8+Datos!$J$8)+((G61-J61-L61)-Datos!$F$10)*Datos!$K$6))))</f>
        <v>0</v>
      </c>
      <c r="L61" s="141">
        <f>IF(G61&gt;=Datos!$D$15,(Datos!$D$15*Datos!$C$15),IF(G61&lt;=Datos!$D$15,(G61*Datos!$C$15)))</f>
        <v>684</v>
      </c>
      <c r="M61" s="140">
        <v>25</v>
      </c>
      <c r="N61" s="140">
        <f t="shared" ref="N61" si="58">SUM(J61:M61)</f>
        <v>1354.75</v>
      </c>
      <c r="O61" s="160">
        <f t="shared" ref="O61:O68" si="59">+G61-N61</f>
        <v>21145.25</v>
      </c>
    </row>
    <row r="62" spans="1:15" ht="29.25" customHeight="1" x14ac:dyDescent="0.2">
      <c r="A62" s="186">
        <v>34</v>
      </c>
      <c r="B62" s="188" t="s">
        <v>689</v>
      </c>
      <c r="C62" s="188" t="s">
        <v>385</v>
      </c>
      <c r="D62" s="91" t="s">
        <v>229</v>
      </c>
      <c r="E62" s="189" t="s">
        <v>260</v>
      </c>
      <c r="F62" s="189" t="s">
        <v>19</v>
      </c>
      <c r="G62" s="140">
        <v>26000</v>
      </c>
      <c r="H62" s="140">
        <v>0</v>
      </c>
      <c r="I62" s="140">
        <f t="shared" ref="I62:I68" si="60">SUM(G62:H62)</f>
        <v>26000</v>
      </c>
      <c r="J62" s="141">
        <f>IF(G62&gt;=Datos!$D$14,(Datos!$D$14*Datos!$C$14),IF(G62&lt;=Datos!$D$14,(G62*Datos!$C$14)))</f>
        <v>746.2</v>
      </c>
      <c r="K62" s="142" t="str">
        <f>IF((G62-J62-L62)&lt;=Datos!$G$7,"0",IF((G62-J62-L62)&lt;=Datos!$G$8,((G62-J62-L62)-Datos!$F$8)*Datos!$I$6,IF((G62-J62-L62)&lt;=Datos!$G$9,Datos!$I$8+((G62-J62-L62)-Datos!$F$9)*Datos!$J$6,IF((G62-J62-L62)&gt;=Datos!$F$10,(Datos!$I$8+Datos!$J$8)+((G62-J62-L62)-Datos!$F$10)*Datos!$K$6))))</f>
        <v>0</v>
      </c>
      <c r="L62" s="141">
        <f>IF(G62&gt;=Datos!$D$15,(Datos!$D$15*Datos!$C$15),IF(G62&lt;=Datos!$D$15,(G62*Datos!$C$15)))</f>
        <v>790.4</v>
      </c>
      <c r="M62" s="140">
        <v>1025</v>
      </c>
      <c r="N62" s="140">
        <f t="shared" ref="N62:N66" si="61">SUM(J62:M62)</f>
        <v>2561.6</v>
      </c>
      <c r="O62" s="160">
        <f t="shared" ref="O62:O66" si="62">+G62-N62</f>
        <v>23438.400000000001</v>
      </c>
    </row>
    <row r="63" spans="1:15" ht="29.25" customHeight="1" x14ac:dyDescent="0.2">
      <c r="A63" s="186">
        <v>35</v>
      </c>
      <c r="B63" s="188" t="s">
        <v>832</v>
      </c>
      <c r="C63" s="188" t="s">
        <v>266</v>
      </c>
      <c r="D63" s="91" t="s">
        <v>237</v>
      </c>
      <c r="E63" s="189" t="s">
        <v>260</v>
      </c>
      <c r="F63" s="189" t="s">
        <v>261</v>
      </c>
      <c r="G63" s="140">
        <v>20000</v>
      </c>
      <c r="H63" s="140">
        <v>0</v>
      </c>
      <c r="I63" s="140">
        <f t="shared" ref="I63" si="63">SUM(G63:H63)</f>
        <v>20000</v>
      </c>
      <c r="J63" s="141">
        <f>IF(G63&gt;=Datos!$D$14,(Datos!$D$14*Datos!$C$14),IF(G63&lt;=Datos!$D$14,(G63*Datos!$C$14)))</f>
        <v>574</v>
      </c>
      <c r="K63" s="142" t="str">
        <f>IF((G63-J63-L63)&lt;=Datos!$G$7,"0",IF((G63-J63-L63)&lt;=Datos!$G$8,((G63-J63-L63)-Datos!$F$8)*Datos!$I$6,IF((G63-J63-L63)&lt;=Datos!$G$9,Datos!$I$8+((G63-J63-L63)-Datos!$F$9)*Datos!$J$6,IF((G63-J63-L63)&gt;=Datos!$F$10,(Datos!$I$8+Datos!$J$8)+((G63-J63-L63)-Datos!$F$10)*Datos!$K$6))))</f>
        <v>0</v>
      </c>
      <c r="L63" s="141">
        <f>IF(G63&gt;=Datos!$D$15,(Datos!$D$15*Datos!$C$15),IF(G63&lt;=Datos!$D$15,(G63*Datos!$C$15)))</f>
        <v>608</v>
      </c>
      <c r="M63" s="140">
        <v>8263.84</v>
      </c>
      <c r="N63" s="140">
        <f t="shared" ref="N63" si="64">SUM(J63:M63)</f>
        <v>9445.84</v>
      </c>
      <c r="O63" s="160">
        <f t="shared" ref="O63" si="65">+G63-N63</f>
        <v>10554.16</v>
      </c>
    </row>
    <row r="64" spans="1:15" ht="29.25" customHeight="1" x14ac:dyDescent="0.2">
      <c r="A64" s="186">
        <v>36</v>
      </c>
      <c r="B64" s="188" t="s">
        <v>912</v>
      </c>
      <c r="C64" s="188" t="s">
        <v>310</v>
      </c>
      <c r="D64" s="91" t="s">
        <v>237</v>
      </c>
      <c r="E64" s="189" t="s">
        <v>260</v>
      </c>
      <c r="F64" s="189" t="s">
        <v>261</v>
      </c>
      <c r="G64" s="140">
        <v>20000</v>
      </c>
      <c r="H64" s="140">
        <v>0</v>
      </c>
      <c r="I64" s="140">
        <f t="shared" ref="I64" si="66">SUM(G64:H64)</f>
        <v>20000</v>
      </c>
      <c r="J64" s="141">
        <f>IF(G64&gt;=Datos!$D$14,(Datos!$D$14*Datos!$C$14),IF(G64&lt;=Datos!$D$14,(G64*Datos!$C$14)))</f>
        <v>574</v>
      </c>
      <c r="K64" s="142" t="str">
        <f>IF((G64-J64-L64)&lt;=Datos!$G$7,"0",IF((G64-J64-L64)&lt;=Datos!$G$8,((G64-J64-L64)-Datos!$F$8)*Datos!$I$6,IF((G64-J64-L64)&lt;=Datos!$G$9,Datos!$I$8+((G64-J64-L64)-Datos!$F$9)*Datos!$J$6,IF((G64-J64-L64)&gt;=Datos!$F$10,(Datos!$I$8+Datos!$J$8)+((G64-J64-L64)-Datos!$F$10)*Datos!$K$6))))</f>
        <v>0</v>
      </c>
      <c r="L64" s="141">
        <f>IF(G64&gt;=Datos!$D$15,(Datos!$D$15*Datos!$C$15),IF(G64&lt;=Datos!$D$15,(G64*Datos!$C$15)))</f>
        <v>608</v>
      </c>
      <c r="M64" s="140">
        <v>25</v>
      </c>
      <c r="N64" s="140">
        <f t="shared" ref="N64" si="67">SUM(J64:M64)</f>
        <v>1207</v>
      </c>
      <c r="O64" s="160">
        <f t="shared" ref="O64" si="68">+G64-N64</f>
        <v>18793</v>
      </c>
    </row>
    <row r="65" spans="1:16" ht="29.25" customHeight="1" x14ac:dyDescent="0.2">
      <c r="A65" s="186">
        <v>37</v>
      </c>
      <c r="B65" s="188" t="s">
        <v>525</v>
      </c>
      <c r="C65" s="188" t="s">
        <v>310</v>
      </c>
      <c r="D65" s="91" t="s">
        <v>983</v>
      </c>
      <c r="E65" s="189" t="s">
        <v>260</v>
      </c>
      <c r="F65" s="189" t="s">
        <v>261</v>
      </c>
      <c r="G65" s="140">
        <v>21500</v>
      </c>
      <c r="H65" s="140">
        <v>0</v>
      </c>
      <c r="I65" s="140">
        <f t="shared" ref="I65" si="69">SUM(G65:H65)</f>
        <v>21500</v>
      </c>
      <c r="J65" s="141">
        <f>IF(G65&gt;=Datos!$D$14,(Datos!$D$14*Datos!$C$14),IF(G65&lt;=Datos!$D$14,(G65*Datos!$C$14)))</f>
        <v>617.04999999999995</v>
      </c>
      <c r="K65" s="142" t="str">
        <f>IF((G65-J65-L65)&lt;=Datos!$G$7,"0",IF((G65-J65-L65)&lt;=Datos!$G$8,((G65-J65-L65)-Datos!$F$8)*Datos!$I$6,IF((G65-J65-L65)&lt;=Datos!$G$9,Datos!$I$8+((G65-J65-L65)-Datos!$F$9)*Datos!$J$6,IF((G65-J65-L65)&gt;=Datos!$F$10,(Datos!$I$8+Datos!$J$8)+((G65-J65-L65)-Datos!$F$10)*Datos!$K$6))))</f>
        <v>0</v>
      </c>
      <c r="L65" s="141">
        <f>IF(G65&gt;=Datos!$D$15,(Datos!$D$15*Datos!$C$15),IF(G65&lt;=Datos!$D$15,(G65*Datos!$C$15)))</f>
        <v>653.6</v>
      </c>
      <c r="M65" s="140">
        <v>25</v>
      </c>
      <c r="N65" s="140">
        <f t="shared" ref="N65" si="70">SUM(J65:M65)</f>
        <v>1295.6500000000001</v>
      </c>
      <c r="O65" s="160">
        <f t="shared" ref="O65" si="71">+G65-N65</f>
        <v>20204.349999999999</v>
      </c>
    </row>
    <row r="66" spans="1:16" ht="29.25" customHeight="1" x14ac:dyDescent="0.2">
      <c r="A66" s="186">
        <v>38</v>
      </c>
      <c r="B66" s="188" t="s">
        <v>115</v>
      </c>
      <c r="C66" s="188" t="s">
        <v>264</v>
      </c>
      <c r="D66" s="91" t="s">
        <v>237</v>
      </c>
      <c r="E66" s="189" t="s">
        <v>260</v>
      </c>
      <c r="F66" s="189" t="s">
        <v>261</v>
      </c>
      <c r="G66" s="140">
        <v>22500</v>
      </c>
      <c r="H66" s="140">
        <v>0</v>
      </c>
      <c r="I66" s="140">
        <f t="shared" ref="I66" si="72">SUM(G66:H66)</f>
        <v>22500</v>
      </c>
      <c r="J66" s="141">
        <f>IF(G66&gt;=Datos!$D$14,(Datos!$D$14*Datos!$C$14),IF(G66&lt;=Datos!$D$14,(G66*Datos!$C$14)))</f>
        <v>645.75</v>
      </c>
      <c r="K66" s="142" t="str">
        <f>IF((G66-J66-L66)&lt;=Datos!$G$7,"0",IF((G66-J66-L66)&lt;=Datos!$G$8,((G66-J66-L66)-Datos!$F$8)*Datos!$I$6,IF((G66-J66-L66)&lt;=Datos!$G$9,Datos!$I$8+((G66-J66-L66)-Datos!$F$9)*Datos!$J$6,IF((G66-J66-L66)&gt;=Datos!$F$10,(Datos!$I$8+Datos!$J$8)+((G66-J66-L66)-Datos!$F$10)*Datos!$K$6))))</f>
        <v>0</v>
      </c>
      <c r="L66" s="141">
        <f>IF(G66&gt;=Datos!$D$15,(Datos!$D$15*Datos!$C$15),IF(G66&lt;=Datos!$D$15,(G66*Datos!$C$15)))</f>
        <v>684</v>
      </c>
      <c r="M66" s="140">
        <v>2538.0500000000002</v>
      </c>
      <c r="N66" s="140">
        <f t="shared" si="61"/>
        <v>3867.8</v>
      </c>
      <c r="O66" s="160">
        <f t="shared" si="62"/>
        <v>18632.2</v>
      </c>
    </row>
    <row r="67" spans="1:16" ht="29.25" customHeight="1" x14ac:dyDescent="0.2">
      <c r="A67" s="186">
        <v>39</v>
      </c>
      <c r="B67" s="188" t="s">
        <v>1022</v>
      </c>
      <c r="C67" s="188" t="s">
        <v>265</v>
      </c>
      <c r="D67" s="91" t="s">
        <v>237</v>
      </c>
      <c r="E67" s="189" t="s">
        <v>260</v>
      </c>
      <c r="F67" s="189" t="s">
        <v>261</v>
      </c>
      <c r="G67" s="140">
        <v>22500</v>
      </c>
      <c r="H67" s="140">
        <v>0</v>
      </c>
      <c r="I67" s="140">
        <f t="shared" si="60"/>
        <v>22500</v>
      </c>
      <c r="J67" s="141">
        <f>IF(G67&gt;=Datos!$D$14,(Datos!$D$14*Datos!$C$14),IF(G67&lt;=Datos!$D$14,(G67*Datos!$C$14)))</f>
        <v>645.75</v>
      </c>
      <c r="K67" s="142" t="str">
        <f>IF((G67-J67-L67)&lt;=Datos!$G$7,"0",IF((G67-J67-L67)&lt;=Datos!$G$8,((G67-J67-L67)-Datos!$F$8)*Datos!$I$6,IF((G67-J67-L67)&lt;=Datos!$G$9,Datos!$I$8+((G67-J67-L67)-Datos!$F$9)*Datos!$J$6,IF((G67-J67-L67)&gt;=Datos!$F$10,(Datos!$I$8+Datos!$J$8)+((G67-J67-L67)-Datos!$F$10)*Datos!$K$6))))</f>
        <v>0</v>
      </c>
      <c r="L67" s="141">
        <f>IF(G67&gt;=Datos!$D$15,(Datos!$D$15*Datos!$C$15),IF(G67&lt;=Datos!$D$15,(G67*Datos!$C$15)))</f>
        <v>684</v>
      </c>
      <c r="M67" s="140">
        <v>25</v>
      </c>
      <c r="N67" s="140">
        <f t="shared" ref="N67:N68" si="73">SUM(J67:M67)</f>
        <v>1354.75</v>
      </c>
      <c r="O67" s="160">
        <f t="shared" si="59"/>
        <v>21145.25</v>
      </c>
    </row>
    <row r="68" spans="1:16" ht="29.25" customHeight="1" x14ac:dyDescent="0.2">
      <c r="A68" s="186">
        <v>40</v>
      </c>
      <c r="B68" s="188" t="s">
        <v>420</v>
      </c>
      <c r="C68" s="188" t="s">
        <v>385</v>
      </c>
      <c r="D68" s="91" t="s">
        <v>913</v>
      </c>
      <c r="E68" s="189" t="s">
        <v>260</v>
      </c>
      <c r="F68" s="189" t="s">
        <v>19</v>
      </c>
      <c r="G68" s="140">
        <v>35000</v>
      </c>
      <c r="H68" s="140">
        <v>0</v>
      </c>
      <c r="I68" s="140">
        <f t="shared" si="60"/>
        <v>35000</v>
      </c>
      <c r="J68" s="141">
        <f>IF(G68&gt;=Datos!$D$14,(Datos!$D$14*Datos!$C$14),IF(G68&lt;=Datos!$D$14,(G68*Datos!$C$14)))</f>
        <v>1004.5</v>
      </c>
      <c r="K68" s="142" t="str">
        <f>IF((G68-J68-L68)&lt;=Datos!$G$7,"0",IF((G68-J68-L68)&lt;=Datos!$G$8,((G68-J68-L68)-Datos!$F$8)*Datos!$I$6,IF((G68-J68-L68)&lt;=Datos!$G$9,Datos!$I$8+((G68-J68-L68)-Datos!$F$9)*Datos!$J$6,IF((G68-J68-L68)&gt;=Datos!$F$10,(Datos!$I$8+Datos!$J$8)+((G68-J68-L68)-Datos!$F$10)*Datos!$K$6))))</f>
        <v>0</v>
      </c>
      <c r="L68" s="141">
        <f>IF(G68&gt;=Datos!$D$15,(Datos!$D$15*Datos!$C$15),IF(G68&lt;=Datos!$D$15,(G68*Datos!$C$15)))</f>
        <v>1064</v>
      </c>
      <c r="M68" s="140">
        <v>25</v>
      </c>
      <c r="N68" s="140">
        <f t="shared" si="73"/>
        <v>2093.5</v>
      </c>
      <c r="O68" s="160">
        <f t="shared" si="59"/>
        <v>32906.5</v>
      </c>
    </row>
    <row r="69" spans="1:16" s="193" customFormat="1" ht="29.25" customHeight="1" x14ac:dyDescent="0.2">
      <c r="A69" s="282" t="s">
        <v>422</v>
      </c>
      <c r="B69" s="283"/>
      <c r="C69" s="191">
        <v>8</v>
      </c>
      <c r="D69" s="218"/>
      <c r="E69" s="192"/>
      <c r="F69" s="144"/>
      <c r="G69" s="145">
        <f t="shared" ref="G69:O69" si="74">SUM(G61:G68)</f>
        <v>190000</v>
      </c>
      <c r="H69" s="145">
        <f t="shared" si="74"/>
        <v>0</v>
      </c>
      <c r="I69" s="145">
        <f t="shared" si="74"/>
        <v>190000</v>
      </c>
      <c r="J69" s="145">
        <f t="shared" si="74"/>
        <v>5453</v>
      </c>
      <c r="K69" s="145">
        <f t="shared" si="74"/>
        <v>0</v>
      </c>
      <c r="L69" s="145">
        <f t="shared" si="74"/>
        <v>5776</v>
      </c>
      <c r="M69" s="145">
        <f t="shared" si="74"/>
        <v>11951.89</v>
      </c>
      <c r="N69" s="145">
        <f t="shared" si="74"/>
        <v>23180.89</v>
      </c>
      <c r="O69" s="145">
        <f t="shared" si="74"/>
        <v>166819.10999999999</v>
      </c>
    </row>
    <row r="70" spans="1:16" ht="29.25" customHeight="1" x14ac:dyDescent="0.2">
      <c r="A70" s="282" t="s">
        <v>459</v>
      </c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00"/>
    </row>
    <row r="71" spans="1:16" ht="29.25" customHeight="1" x14ac:dyDescent="0.2">
      <c r="A71" s="186">
        <v>41</v>
      </c>
      <c r="B71" s="188" t="s">
        <v>516</v>
      </c>
      <c r="C71" s="188" t="s">
        <v>385</v>
      </c>
      <c r="D71" s="116" t="s">
        <v>1085</v>
      </c>
      <c r="E71" s="189" t="s">
        <v>260</v>
      </c>
      <c r="F71" s="189" t="s">
        <v>19</v>
      </c>
      <c r="G71" s="140">
        <v>75000</v>
      </c>
      <c r="H71" s="140">
        <v>0</v>
      </c>
      <c r="I71" s="140">
        <f t="shared" ref="I71:I72" si="75">SUM(G71:H71)</f>
        <v>75000</v>
      </c>
      <c r="J71" s="141">
        <f>IF(G71&gt;=Datos!$D$14,(Datos!$D$14*Datos!$C$14),IF(G71&lt;=Datos!$D$14,(G71*Datos!$C$14)))</f>
        <v>2152.5</v>
      </c>
      <c r="K71" s="142">
        <f>IF((G71-J71-L71)&lt;=Datos!$G$7,"0",IF((G71-J71-L71)&lt;=Datos!$G$8,((G71-J71-L71)-Datos!$F$8)*Datos!$I$6,IF((G71-J71-L71)&lt;=Datos!$G$9,Datos!$I$8+((G71-J71-L71)-Datos!$F$9)*Datos!$J$6,IF((G71-J71-L71)&gt;=Datos!$F$10,(Datos!$I$8+Datos!$J$8)+((G71-J71-L71)-Datos!$F$10)*Datos!$K$6))))</f>
        <v>6309.3756666666668</v>
      </c>
      <c r="L71" s="141">
        <f>IF(G71&gt;=Datos!$D$15,(Datos!$D$15*Datos!$C$15),IF(G71&lt;=Datos!$D$15,(G71*Datos!$C$15)))</f>
        <v>2280</v>
      </c>
      <c r="M71" s="140">
        <v>25</v>
      </c>
      <c r="N71" s="140">
        <f t="shared" ref="N71:N72" si="76">SUM(J71:M71)</f>
        <v>10766.875666666667</v>
      </c>
      <c r="O71" s="160">
        <f t="shared" ref="O71:O72" si="77">+G71-N71</f>
        <v>64233.124333333333</v>
      </c>
    </row>
    <row r="72" spans="1:16" ht="29.25" customHeight="1" x14ac:dyDescent="0.2">
      <c r="A72" s="186">
        <v>42</v>
      </c>
      <c r="B72" s="187" t="s">
        <v>510</v>
      </c>
      <c r="C72" s="188" t="s">
        <v>310</v>
      </c>
      <c r="D72" s="116" t="s">
        <v>1086</v>
      </c>
      <c r="E72" s="189" t="s">
        <v>260</v>
      </c>
      <c r="F72" s="189" t="s">
        <v>19</v>
      </c>
      <c r="G72" s="117">
        <v>26000</v>
      </c>
      <c r="H72" s="140">
        <v>0</v>
      </c>
      <c r="I72" s="117">
        <f t="shared" si="75"/>
        <v>26000</v>
      </c>
      <c r="J72" s="141">
        <f>IF(G72&gt;=Datos!$D$14,(Datos!$D$14*Datos!$C$14),IF(G72&lt;=Datos!$D$14,(G72*Datos!$C$14)))</f>
        <v>746.2</v>
      </c>
      <c r="K72" s="142" t="str">
        <f>IF((G72-J72-L72)&lt;=Datos!$G$7,"0",IF((G72-J72-L72)&lt;=Datos!$G$8,((G72-J72-L72)-Datos!$F$8)*Datos!$I$6,IF((G72-J72-L72)&lt;=Datos!$G$9,Datos!$I$8+((G72-J72-L72)-Datos!$F$9)*Datos!$J$6,IF((G72-J72-L72)&gt;=Datos!$F$10,(Datos!$I$8+Datos!$J$8)+((G72-J72-L72)-Datos!$F$10)*Datos!$K$6))))</f>
        <v>0</v>
      </c>
      <c r="L72" s="141">
        <f>IF(G72&gt;=Datos!$D$15,(Datos!$D$15*Datos!$C$15),IF(G72&lt;=Datos!$D$15,(G72*Datos!$C$15)))</f>
        <v>790.4</v>
      </c>
      <c r="M72" s="140">
        <v>2038.05</v>
      </c>
      <c r="N72" s="140">
        <f t="shared" si="76"/>
        <v>3574.6499999999996</v>
      </c>
      <c r="O72" s="160">
        <f t="shared" si="77"/>
        <v>22425.35</v>
      </c>
      <c r="P72" s="13"/>
    </row>
    <row r="73" spans="1:16" ht="29.25" customHeight="1" x14ac:dyDescent="0.2">
      <c r="A73" s="186">
        <v>43</v>
      </c>
      <c r="B73" s="188" t="s">
        <v>190</v>
      </c>
      <c r="C73" s="188" t="s">
        <v>385</v>
      </c>
      <c r="D73" s="116" t="s">
        <v>517</v>
      </c>
      <c r="E73" s="189" t="s">
        <v>260</v>
      </c>
      <c r="F73" s="189" t="s">
        <v>19</v>
      </c>
      <c r="G73" s="140">
        <v>70000</v>
      </c>
      <c r="H73" s="140">
        <v>0</v>
      </c>
      <c r="I73" s="140">
        <f t="shared" ref="I73" si="78">SUM(G73:H73)</f>
        <v>70000</v>
      </c>
      <c r="J73" s="141">
        <f>IF(G73&gt;=Datos!$D$14,(Datos!$D$14*Datos!$C$14),IF(G73&lt;=Datos!$D$14,(G73*Datos!$C$14)))</f>
        <v>2009</v>
      </c>
      <c r="K73" s="142">
        <v>4984.5200000000004</v>
      </c>
      <c r="L73" s="141">
        <f>IF(G73&gt;=Datos!$D$15,(Datos!$D$15*Datos!$C$15),IF(G73&lt;=Datos!$D$15,(G73*Datos!$C$15)))</f>
        <v>2128</v>
      </c>
      <c r="M73" s="140">
        <v>1944.78</v>
      </c>
      <c r="N73" s="140">
        <f t="shared" ref="N73" si="79">SUM(J73:M73)</f>
        <v>11066.300000000001</v>
      </c>
      <c r="O73" s="160">
        <f t="shared" ref="O73" si="80">+G73-N73</f>
        <v>58933.7</v>
      </c>
    </row>
    <row r="74" spans="1:16" s="193" customFormat="1" ht="29.25" customHeight="1" x14ac:dyDescent="0.2">
      <c r="A74" s="282" t="s">
        <v>422</v>
      </c>
      <c r="B74" s="283"/>
      <c r="C74" s="191">
        <v>3</v>
      </c>
      <c r="D74" s="218"/>
      <c r="E74" s="192"/>
      <c r="F74" s="144"/>
      <c r="G74" s="145">
        <f t="shared" ref="G74:O74" si="81">SUM(G71:G73)</f>
        <v>171000</v>
      </c>
      <c r="H74" s="145">
        <f t="shared" si="81"/>
        <v>0</v>
      </c>
      <c r="I74" s="145">
        <f t="shared" si="81"/>
        <v>171000</v>
      </c>
      <c r="J74" s="145">
        <f t="shared" si="81"/>
        <v>4907.7</v>
      </c>
      <c r="K74" s="145">
        <f t="shared" si="81"/>
        <v>11293.895666666667</v>
      </c>
      <c r="L74" s="145">
        <f t="shared" si="81"/>
        <v>5198.3999999999996</v>
      </c>
      <c r="M74" s="145">
        <f t="shared" si="81"/>
        <v>4007.83</v>
      </c>
      <c r="N74" s="145">
        <f t="shared" si="81"/>
        <v>25407.825666666668</v>
      </c>
      <c r="O74" s="145">
        <f t="shared" si="81"/>
        <v>145592.17433333333</v>
      </c>
    </row>
    <row r="75" spans="1:16" ht="29.25" customHeight="1" x14ac:dyDescent="0.2">
      <c r="A75" s="282" t="s">
        <v>461</v>
      </c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4"/>
    </row>
    <row r="76" spans="1:16" ht="29.25" customHeight="1" x14ac:dyDescent="0.2">
      <c r="A76" s="186">
        <v>44</v>
      </c>
      <c r="B76" s="188" t="s">
        <v>1049</v>
      </c>
      <c r="C76" s="188" t="s">
        <v>1040</v>
      </c>
      <c r="D76" s="91" t="s">
        <v>4</v>
      </c>
      <c r="E76" s="189" t="s">
        <v>260</v>
      </c>
      <c r="F76" s="189" t="s">
        <v>19</v>
      </c>
      <c r="G76" s="140">
        <v>17500</v>
      </c>
      <c r="H76" s="140">
        <v>0</v>
      </c>
      <c r="I76" s="140">
        <f t="shared" ref="I76" si="82">SUM(G76:H76)</f>
        <v>17500</v>
      </c>
      <c r="J76" s="141">
        <f>IF(G76&gt;=Datos!$D$14,(Datos!$D$14*Datos!$C$14),IF(G76&lt;=Datos!$D$14,(G76*Datos!$C$14)))</f>
        <v>502.25</v>
      </c>
      <c r="K76" s="142" t="str">
        <f>IF((G76-J76-L76)&lt;=Datos!$G$7,"0",IF((G76-J76-L76)&lt;=Datos!$G$8,((G76-J76-L76)-Datos!$F$8)*Datos!$I$6,IF((G76-J76-L76)&lt;=Datos!$G$9,Datos!$I$8+((G76-J76-L76)-Datos!$F$9)*Datos!$J$6,IF((G76-J76-L76)&gt;=Datos!$F$10,(Datos!$I$8+Datos!$J$8)+((G76-J76-L76)-Datos!$F$10)*Datos!$K$6))))</f>
        <v>0</v>
      </c>
      <c r="L76" s="141">
        <f>IF(G76&gt;=Datos!$D$15,(Datos!$D$15*Datos!$C$15),IF(G76&lt;=Datos!$D$15,(G76*Datos!$C$15)))</f>
        <v>532</v>
      </c>
      <c r="M76" s="140">
        <v>1011.95</v>
      </c>
      <c r="N76" s="140">
        <f t="shared" ref="N76" si="83">SUM(J76:M76)</f>
        <v>2046.2</v>
      </c>
      <c r="O76" s="160">
        <f t="shared" ref="O76" si="84">+G76-N76</f>
        <v>15453.8</v>
      </c>
    </row>
    <row r="77" spans="1:16" ht="29.25" customHeight="1" x14ac:dyDescent="0.2">
      <c r="A77" s="186">
        <v>45</v>
      </c>
      <c r="B77" s="188" t="s">
        <v>834</v>
      </c>
      <c r="C77" s="188" t="s">
        <v>310</v>
      </c>
      <c r="D77" s="91" t="s">
        <v>4</v>
      </c>
      <c r="E77" s="189" t="s">
        <v>260</v>
      </c>
      <c r="F77" s="189" t="s">
        <v>19</v>
      </c>
      <c r="G77" s="140">
        <v>17500</v>
      </c>
      <c r="H77" s="140">
        <v>0</v>
      </c>
      <c r="I77" s="140">
        <f t="shared" ref="I77:I139" si="85">SUM(G77:H77)</f>
        <v>17500</v>
      </c>
      <c r="J77" s="141">
        <f>IF(G77&gt;=Datos!$D$14,(Datos!$D$14*Datos!$C$14),IF(G77&lt;=Datos!$D$14,(G77*Datos!$C$14)))</f>
        <v>502.25</v>
      </c>
      <c r="K77" s="142" t="str">
        <f>IF((G77-J77-L77)&lt;=Datos!$G$7,"0",IF((G77-J77-L77)&lt;=Datos!$G$8,((G77-J77-L77)-Datos!$F$8)*Datos!$I$6,IF((G77-J77-L77)&lt;=Datos!$G$9,Datos!$I$8+((G77-J77-L77)-Datos!$F$9)*Datos!$J$6,IF((G77-J77-L77)&gt;=Datos!$F$10,(Datos!$I$8+Datos!$J$8)+((G77-J77-L77)-Datos!$F$10)*Datos!$K$6))))</f>
        <v>0</v>
      </c>
      <c r="L77" s="141">
        <f>IF(G77&gt;=Datos!$D$15,(Datos!$D$15*Datos!$C$15),IF(G77&lt;=Datos!$D$15,(G77*Datos!$C$15)))</f>
        <v>532</v>
      </c>
      <c r="M77" s="140">
        <v>2025</v>
      </c>
      <c r="N77" s="140">
        <f t="shared" ref="N77:N139" si="86">SUM(J77:M77)</f>
        <v>3059.25</v>
      </c>
      <c r="O77" s="160">
        <f t="shared" ref="O77:O139" si="87">+G77-N77</f>
        <v>14440.75</v>
      </c>
    </row>
    <row r="78" spans="1:16" ht="29.25" customHeight="1" x14ac:dyDescent="0.2">
      <c r="A78" s="186">
        <v>46</v>
      </c>
      <c r="B78" s="188" t="s">
        <v>30</v>
      </c>
      <c r="C78" s="188" t="s">
        <v>266</v>
      </c>
      <c r="D78" s="91" t="s">
        <v>4</v>
      </c>
      <c r="E78" s="189" t="s">
        <v>260</v>
      </c>
      <c r="F78" s="189" t="s">
        <v>19</v>
      </c>
      <c r="G78" s="140">
        <v>21500</v>
      </c>
      <c r="H78" s="140">
        <v>0</v>
      </c>
      <c r="I78" s="140">
        <f t="shared" si="85"/>
        <v>21500</v>
      </c>
      <c r="J78" s="141">
        <f>IF(G78&gt;=Datos!$D$14,(Datos!$D$14*Datos!$C$14),IF(G78&lt;=Datos!$D$14,(G78*Datos!$C$14)))</f>
        <v>617.04999999999995</v>
      </c>
      <c r="K78" s="142" t="str">
        <f>IF((G78-J78-L78)&lt;=Datos!$G$7,"0",IF((G78-J78-L78)&lt;=Datos!$G$8,((G78-J78-L78)-Datos!$F$8)*Datos!$I$6,IF((G78-J78-L78)&lt;=Datos!$G$9,Datos!$I$8+((G78-J78-L78)-Datos!$F$9)*Datos!$J$6,IF((G78-J78-L78)&gt;=Datos!$F$10,(Datos!$I$8+Datos!$J$8)+((G78-J78-L78)-Datos!$F$10)*Datos!$K$6))))</f>
        <v>0</v>
      </c>
      <c r="L78" s="141">
        <f>IF(G78&gt;=Datos!$D$15,(Datos!$D$15*Datos!$C$15),IF(G78&lt;=Datos!$D$15,(G78*Datos!$C$15)))</f>
        <v>653.6</v>
      </c>
      <c r="M78" s="140">
        <v>6380.87</v>
      </c>
      <c r="N78" s="140">
        <f t="shared" si="86"/>
        <v>7651.52</v>
      </c>
      <c r="O78" s="160">
        <f t="shared" si="87"/>
        <v>13848.48</v>
      </c>
    </row>
    <row r="79" spans="1:16" ht="29.25" customHeight="1" x14ac:dyDescent="0.2">
      <c r="A79" s="186">
        <v>47</v>
      </c>
      <c r="B79" s="188" t="s">
        <v>253</v>
      </c>
      <c r="C79" s="188" t="s">
        <v>265</v>
      </c>
      <c r="D79" s="91" t="s">
        <v>4</v>
      </c>
      <c r="E79" s="189" t="s">
        <v>260</v>
      </c>
      <c r="F79" s="189" t="s">
        <v>19</v>
      </c>
      <c r="G79" s="140">
        <v>21500</v>
      </c>
      <c r="H79" s="140">
        <v>0</v>
      </c>
      <c r="I79" s="140">
        <f t="shared" si="85"/>
        <v>21500</v>
      </c>
      <c r="J79" s="141">
        <f>IF(G79&gt;=Datos!$D$14,(Datos!$D$14*Datos!$C$14),IF(G79&lt;=Datos!$D$14,(G79*Datos!$C$14)))</f>
        <v>617.04999999999995</v>
      </c>
      <c r="K79" s="142" t="str">
        <f>IF((G79-J79-L79)&lt;=Datos!$G$7,"0",IF((G79-J79-L79)&lt;=Datos!$G$8,((G79-J79-L79)-Datos!$F$8)*Datos!$I$6,IF((G79-J79-L79)&lt;=Datos!$G$9,Datos!$I$8+((G79-J79-L79)-Datos!$F$9)*Datos!$J$6,IF((G79-J79-L79)&gt;=Datos!$F$10,(Datos!$I$8+Datos!$J$8)+((G79-J79-L79)-Datos!$F$10)*Datos!$K$6))))</f>
        <v>0</v>
      </c>
      <c r="L79" s="141">
        <f>IF(G79&gt;=Datos!$D$15,(Datos!$D$15*Datos!$C$15),IF(G79&lt;=Datos!$D$15,(G79*Datos!$C$15)))</f>
        <v>653.6</v>
      </c>
      <c r="M79" s="140">
        <v>25</v>
      </c>
      <c r="N79" s="140">
        <f t="shared" si="86"/>
        <v>1295.6500000000001</v>
      </c>
      <c r="O79" s="160">
        <f t="shared" si="87"/>
        <v>20204.349999999999</v>
      </c>
    </row>
    <row r="80" spans="1:16" ht="29.25" customHeight="1" x14ac:dyDescent="0.2">
      <c r="A80" s="186">
        <v>48</v>
      </c>
      <c r="B80" s="188" t="s">
        <v>698</v>
      </c>
      <c r="C80" s="188" t="s">
        <v>266</v>
      </c>
      <c r="D80" s="91" t="s">
        <v>4</v>
      </c>
      <c r="E80" s="189" t="s">
        <v>260</v>
      </c>
      <c r="F80" s="189" t="s">
        <v>19</v>
      </c>
      <c r="G80" s="140">
        <v>21500</v>
      </c>
      <c r="H80" s="140">
        <v>0</v>
      </c>
      <c r="I80" s="140">
        <f t="shared" si="85"/>
        <v>21500</v>
      </c>
      <c r="J80" s="141">
        <f>IF(G80&gt;=Datos!$D$14,(Datos!$D$14*Datos!$C$14),IF(G80&lt;=Datos!$D$14,(G80*Datos!$C$14)))</f>
        <v>617.04999999999995</v>
      </c>
      <c r="K80" s="142" t="str">
        <f>IF((G80-J80-L80)&lt;=Datos!$G$7,"0",IF((G80-J80-L80)&lt;=Datos!$G$8,((G80-J80-L80)-Datos!$F$8)*Datos!$I$6,IF((G80-J80-L80)&lt;=Datos!$G$9,Datos!$I$8+((G80-J80-L80)-Datos!$F$9)*Datos!$J$6,IF((G80-J80-L80)&gt;=Datos!$F$10,(Datos!$I$8+Datos!$J$8)+((G80-J80-L80)-Datos!$F$10)*Datos!$K$6))))</f>
        <v>0</v>
      </c>
      <c r="L80" s="141">
        <f>IF(G80&gt;=Datos!$D$15,(Datos!$D$15*Datos!$C$15),IF(G80&lt;=Datos!$D$15,(G80*Datos!$C$15)))</f>
        <v>653.6</v>
      </c>
      <c r="M80" s="140">
        <v>5233.87</v>
      </c>
      <c r="N80" s="140">
        <f t="shared" si="86"/>
        <v>6504.52</v>
      </c>
      <c r="O80" s="160">
        <f t="shared" si="87"/>
        <v>14995.48</v>
      </c>
    </row>
    <row r="81" spans="1:15" ht="29.25" customHeight="1" x14ac:dyDescent="0.2">
      <c r="A81" s="186">
        <v>49</v>
      </c>
      <c r="B81" s="188" t="s">
        <v>1047</v>
      </c>
      <c r="C81" s="188" t="s">
        <v>310</v>
      </c>
      <c r="D81" s="91" t="s">
        <v>4</v>
      </c>
      <c r="E81" s="189" t="s">
        <v>260</v>
      </c>
      <c r="F81" s="189" t="s">
        <v>19</v>
      </c>
      <c r="G81" s="140">
        <v>17500</v>
      </c>
      <c r="H81" s="140">
        <v>0</v>
      </c>
      <c r="I81" s="140">
        <f t="shared" si="85"/>
        <v>17500</v>
      </c>
      <c r="J81" s="141">
        <f>IF(G81&gt;=Datos!$D$14,(Datos!$D$14*Datos!$C$14),IF(G81&lt;=Datos!$D$14,(G81*Datos!$C$14)))</f>
        <v>502.25</v>
      </c>
      <c r="K81" s="142" t="str">
        <f>IF((G81-J81-L81)&lt;=Datos!$G$7,"0",IF((G81-J81-L81)&lt;=Datos!$G$8,((G81-J81-L81)-Datos!$F$8)*Datos!$I$6,IF((G81-J81-L81)&lt;=Datos!$G$9,Datos!$I$8+((G81-J81-L81)-Datos!$F$9)*Datos!$J$6,IF((G81-J81-L81)&gt;=Datos!$F$10,(Datos!$I$8+Datos!$J$8)+((G81-J81-L81)-Datos!$F$10)*Datos!$K$6))))</f>
        <v>0</v>
      </c>
      <c r="L81" s="141">
        <f>IF(G81&gt;=Datos!$D$15,(Datos!$D$15*Datos!$C$15),IF(G81&lt;=Datos!$D$15,(G81*Datos!$C$15)))</f>
        <v>532</v>
      </c>
      <c r="M81" s="140">
        <v>25</v>
      </c>
      <c r="N81" s="140">
        <f t="shared" si="86"/>
        <v>1059.25</v>
      </c>
      <c r="O81" s="160">
        <f t="shared" si="87"/>
        <v>16440.75</v>
      </c>
    </row>
    <row r="82" spans="1:15" ht="29.25" customHeight="1" x14ac:dyDescent="0.2">
      <c r="A82" s="186">
        <v>50</v>
      </c>
      <c r="B82" s="237" t="s">
        <v>694</v>
      </c>
      <c r="C82" s="188" t="s">
        <v>602</v>
      </c>
      <c r="D82" s="116" t="s">
        <v>4</v>
      </c>
      <c r="E82" s="189" t="s">
        <v>260</v>
      </c>
      <c r="F82" s="189" t="s">
        <v>19</v>
      </c>
      <c r="G82" s="140">
        <v>21500</v>
      </c>
      <c r="H82" s="140">
        <v>0</v>
      </c>
      <c r="I82" s="140">
        <f t="shared" si="85"/>
        <v>21500</v>
      </c>
      <c r="J82" s="141">
        <f>IF(G82&gt;=Datos!$D$14,(Datos!$D$14*Datos!$C$14),IF(G82&lt;=Datos!$D$14,(G82*Datos!$C$14)))</f>
        <v>617.04999999999995</v>
      </c>
      <c r="K82" s="142" t="str">
        <f>IF((G82-J82-L82)&lt;=Datos!$G$7,"0",IF((G82-J82-L82)&lt;=Datos!$G$8,((G82-J82-L82)-Datos!$F$8)*Datos!$I$6,IF((G82-J82-L82)&lt;=Datos!$G$9,Datos!$I$8+((G82-J82-L82)-Datos!$F$9)*Datos!$J$6,IF((G82-J82-L82)&gt;=Datos!$F$10,(Datos!$I$8+Datos!$J$8)+((G82-J82-L82)-Datos!$F$10)*Datos!$K$6))))</f>
        <v>0</v>
      </c>
      <c r="L82" s="141">
        <f>IF(G82&gt;=Datos!$D$15,(Datos!$D$15*Datos!$C$15),IF(G82&lt;=Datos!$D$15,(G82*Datos!$C$15)))</f>
        <v>653.6</v>
      </c>
      <c r="M82" s="140">
        <v>25</v>
      </c>
      <c r="N82" s="140">
        <f t="shared" si="86"/>
        <v>1295.6500000000001</v>
      </c>
      <c r="O82" s="160">
        <f t="shared" si="87"/>
        <v>20204.349999999999</v>
      </c>
    </row>
    <row r="83" spans="1:15" ht="29.25" customHeight="1" x14ac:dyDescent="0.2">
      <c r="A83" s="186">
        <v>51</v>
      </c>
      <c r="B83" s="188" t="s">
        <v>615</v>
      </c>
      <c r="C83" s="188" t="s">
        <v>310</v>
      </c>
      <c r="D83" s="91" t="s">
        <v>4</v>
      </c>
      <c r="E83" s="189" t="s">
        <v>260</v>
      </c>
      <c r="F83" s="189" t="s">
        <v>19</v>
      </c>
      <c r="G83" s="140">
        <v>21500</v>
      </c>
      <c r="H83" s="140">
        <v>0</v>
      </c>
      <c r="I83" s="140">
        <f t="shared" si="85"/>
        <v>21500</v>
      </c>
      <c r="J83" s="141">
        <f>IF(G83&gt;=Datos!$D$14,(Datos!$D$14*Datos!$C$14),IF(G83&lt;=Datos!$D$14,(G83*Datos!$C$14)))</f>
        <v>617.04999999999995</v>
      </c>
      <c r="K83" s="142" t="str">
        <f>IF((G83-J83-L83)&lt;=Datos!$G$7,"0",IF((G83-J83-L83)&lt;=Datos!$G$8,((G83-J83-L83)-Datos!$F$8)*Datos!$I$6,IF((G83-J83-L83)&lt;=Datos!$G$9,Datos!$I$8+((G83-J83-L83)-Datos!$F$9)*Datos!$J$6,IF((G83-J83-L83)&gt;=Datos!$F$10,(Datos!$I$8+Datos!$J$8)+((G83-J83-L83)-Datos!$F$10)*Datos!$K$6))))</f>
        <v>0</v>
      </c>
      <c r="L83" s="141">
        <f>IF(G83&gt;=Datos!$D$15,(Datos!$D$15*Datos!$C$15),IF(G83&lt;=Datos!$D$15,(G83*Datos!$C$15)))</f>
        <v>653.6</v>
      </c>
      <c r="M83" s="140">
        <v>25</v>
      </c>
      <c r="N83" s="140">
        <f t="shared" si="86"/>
        <v>1295.6500000000001</v>
      </c>
      <c r="O83" s="160">
        <f t="shared" si="87"/>
        <v>20204.349999999999</v>
      </c>
    </row>
    <row r="84" spans="1:15" ht="29.25" customHeight="1" x14ac:dyDescent="0.2">
      <c r="A84" s="186">
        <v>52</v>
      </c>
      <c r="B84" s="188" t="s">
        <v>40</v>
      </c>
      <c r="C84" s="188" t="s">
        <v>266</v>
      </c>
      <c r="D84" s="91" t="s">
        <v>4</v>
      </c>
      <c r="E84" s="189" t="s">
        <v>260</v>
      </c>
      <c r="F84" s="189" t="s">
        <v>19</v>
      </c>
      <c r="G84" s="140">
        <v>21500</v>
      </c>
      <c r="H84" s="140">
        <v>0</v>
      </c>
      <c r="I84" s="140">
        <f t="shared" si="85"/>
        <v>21500</v>
      </c>
      <c r="J84" s="141">
        <f>IF(G84&gt;=Datos!$D$14,(Datos!$D$14*Datos!$C$14),IF(G84&lt;=Datos!$D$14,(G84*Datos!$C$14)))</f>
        <v>617.04999999999995</v>
      </c>
      <c r="K84" s="142" t="str">
        <f>IF((G84-J84-L84)&lt;=Datos!$G$7,"0",IF((G84-J84-L84)&lt;=Datos!$G$8,((G84-J84-L84)-Datos!$F$8)*Datos!$I$6,IF((G84-J84-L84)&lt;=Datos!$G$9,Datos!$I$8+((G84-J84-L84)-Datos!$F$9)*Datos!$J$6,IF((G84-J84-L84)&gt;=Datos!$F$10,(Datos!$I$8+Datos!$J$8)+((G84-J84-L84)-Datos!$F$10)*Datos!$K$6))))</f>
        <v>0</v>
      </c>
      <c r="L84" s="141">
        <f>IF(G84&gt;=Datos!$D$15,(Datos!$D$15*Datos!$C$15),IF(G84&lt;=Datos!$D$15,(G84*Datos!$C$15)))</f>
        <v>653.6</v>
      </c>
      <c r="M84" s="140">
        <v>5221.91</v>
      </c>
      <c r="N84" s="140">
        <f t="shared" si="86"/>
        <v>6492.5599999999995</v>
      </c>
      <c r="O84" s="160">
        <f t="shared" si="87"/>
        <v>15007.44</v>
      </c>
    </row>
    <row r="85" spans="1:15" ht="29.25" customHeight="1" x14ac:dyDescent="0.2">
      <c r="A85" s="186">
        <v>53</v>
      </c>
      <c r="B85" s="188" t="s">
        <v>42</v>
      </c>
      <c r="C85" s="188" t="s">
        <v>264</v>
      </c>
      <c r="D85" s="91" t="s">
        <v>4</v>
      </c>
      <c r="E85" s="189" t="s">
        <v>260</v>
      </c>
      <c r="F85" s="189" t="s">
        <v>19</v>
      </c>
      <c r="G85" s="117">
        <v>21500</v>
      </c>
      <c r="H85" s="140">
        <v>0</v>
      </c>
      <c r="I85" s="140">
        <f t="shared" si="85"/>
        <v>21500</v>
      </c>
      <c r="J85" s="141">
        <f>IF(G85&gt;=Datos!$D$14,(Datos!$D$14*Datos!$C$14),IF(G85&lt;=Datos!$D$14,(G85*Datos!$C$14)))</f>
        <v>617.04999999999995</v>
      </c>
      <c r="K85" s="142" t="str">
        <f>IF((G85-J85-L85)&lt;=Datos!$G$7,"0",IF((G85-J85-L85)&lt;=Datos!$G$8,((G85-J85-L85)-Datos!$F$8)*Datos!$I$6,IF((G85-J85-L85)&lt;=Datos!$G$9,Datos!$I$8+((G85-J85-L85)-Datos!$F$9)*Datos!$J$6,IF((G85-J85-L85)&gt;=Datos!$F$10,(Datos!$I$8+Datos!$J$8)+((G85-J85-L85)-Datos!$F$10)*Datos!$K$6))))</f>
        <v>0</v>
      </c>
      <c r="L85" s="141">
        <f>IF(G85&gt;=Datos!$D$15,(Datos!$D$15*Datos!$C$15),IF(G85&lt;=Datos!$D$15,(G85*Datos!$C$15)))</f>
        <v>653.6</v>
      </c>
      <c r="M85" s="140">
        <v>25</v>
      </c>
      <c r="N85" s="140">
        <f t="shared" si="86"/>
        <v>1295.6500000000001</v>
      </c>
      <c r="O85" s="160">
        <f t="shared" si="87"/>
        <v>20204.349999999999</v>
      </c>
    </row>
    <row r="86" spans="1:15" ht="29.25" customHeight="1" x14ac:dyDescent="0.2">
      <c r="A86" s="186">
        <v>54</v>
      </c>
      <c r="B86" s="188" t="s">
        <v>319</v>
      </c>
      <c r="C86" s="188" t="s">
        <v>310</v>
      </c>
      <c r="D86" s="91" t="s">
        <v>524</v>
      </c>
      <c r="E86" s="189" t="s">
        <v>260</v>
      </c>
      <c r="F86" s="189" t="s">
        <v>19</v>
      </c>
      <c r="G86" s="140">
        <v>26000</v>
      </c>
      <c r="H86" s="140">
        <v>0</v>
      </c>
      <c r="I86" s="140">
        <f t="shared" si="85"/>
        <v>26000</v>
      </c>
      <c r="J86" s="141">
        <f>IF(G86&gt;=Datos!$D$14,(Datos!$D$14*Datos!$C$14),IF(G86&lt;=Datos!$D$14,(G86*Datos!$C$14)))</f>
        <v>746.2</v>
      </c>
      <c r="K86" s="142" t="str">
        <f>IF((G86-J86-L86)&lt;=Datos!$G$7,"0",IF((G86-J86-L86)&lt;=Datos!$G$8,((G86-J86-L86)-Datos!$F$8)*Datos!$I$6,IF((G86-J86-L86)&lt;=Datos!$G$9,Datos!$I$8+((G86-J86-L86)-Datos!$F$9)*Datos!$J$6,IF((G86-J86-L86)&gt;=Datos!$F$10,(Datos!$I$8+Datos!$J$8)+((G86-J86-L86)-Datos!$F$10)*Datos!$K$6))))</f>
        <v>0</v>
      </c>
      <c r="L86" s="141">
        <f>IF(G86&gt;=Datos!$D$15,(Datos!$D$15*Datos!$C$15),IF(G86&lt;=Datos!$D$15,(G86*Datos!$C$15)))</f>
        <v>790.4</v>
      </c>
      <c r="M86" s="140">
        <v>25</v>
      </c>
      <c r="N86" s="140">
        <f t="shared" si="86"/>
        <v>1561.6</v>
      </c>
      <c r="O86" s="160">
        <f t="shared" si="87"/>
        <v>24438.400000000001</v>
      </c>
    </row>
    <row r="87" spans="1:15" ht="29.25" customHeight="1" x14ac:dyDescent="0.2">
      <c r="A87" s="186">
        <v>55</v>
      </c>
      <c r="B87" s="188" t="s">
        <v>837</v>
      </c>
      <c r="C87" s="188" t="s">
        <v>310</v>
      </c>
      <c r="D87" s="91" t="s">
        <v>4</v>
      </c>
      <c r="E87" s="189" t="s">
        <v>260</v>
      </c>
      <c r="F87" s="189" t="s">
        <v>19</v>
      </c>
      <c r="G87" s="140">
        <v>17500</v>
      </c>
      <c r="H87" s="140">
        <v>0</v>
      </c>
      <c r="I87" s="140">
        <f t="shared" si="85"/>
        <v>17500</v>
      </c>
      <c r="J87" s="141">
        <f>IF(G87&gt;=Datos!$D$14,(Datos!$D$14*Datos!$C$14),IF(G87&lt;=Datos!$D$14,(G87*Datos!$C$14)))</f>
        <v>502.25</v>
      </c>
      <c r="K87" s="142" t="str">
        <f>IF((G87-J87-L87)&lt;=Datos!$G$7,"0",IF((G87-J87-L87)&lt;=Datos!$G$8,((G87-J87-L87)-Datos!$F$8)*Datos!$I$6,IF((G87-J87-L87)&lt;=Datos!$G$9,Datos!$I$8+((G87-J87-L87)-Datos!$F$9)*Datos!$J$6,IF((G87-J87-L87)&gt;=Datos!$F$10,(Datos!$I$8+Datos!$J$8)+((G87-J87-L87)-Datos!$F$10)*Datos!$K$6))))</f>
        <v>0</v>
      </c>
      <c r="L87" s="141">
        <f>IF(G87&gt;=Datos!$D$15,(Datos!$D$15*Datos!$C$15),IF(G87&lt;=Datos!$D$15,(G87*Datos!$C$15)))</f>
        <v>532</v>
      </c>
      <c r="M87" s="140">
        <v>25</v>
      </c>
      <c r="N87" s="140">
        <f t="shared" si="86"/>
        <v>1059.25</v>
      </c>
      <c r="O87" s="160">
        <f t="shared" si="87"/>
        <v>16440.75</v>
      </c>
    </row>
    <row r="88" spans="1:15" ht="29.25" customHeight="1" x14ac:dyDescent="0.2">
      <c r="A88" s="186">
        <v>56</v>
      </c>
      <c r="B88" s="188" t="s">
        <v>416</v>
      </c>
      <c r="C88" s="188" t="s">
        <v>310</v>
      </c>
      <c r="D88" s="91" t="s">
        <v>4</v>
      </c>
      <c r="E88" s="189" t="s">
        <v>260</v>
      </c>
      <c r="F88" s="189" t="s">
        <v>19</v>
      </c>
      <c r="G88" s="140">
        <v>21500</v>
      </c>
      <c r="H88" s="140">
        <v>0</v>
      </c>
      <c r="I88" s="140">
        <f t="shared" si="85"/>
        <v>21500</v>
      </c>
      <c r="J88" s="141">
        <f>IF(G88&gt;=Datos!$D$14,(Datos!$D$14*Datos!$C$14),IF(G88&lt;=Datos!$D$14,(G88*Datos!$C$14)))</f>
        <v>617.04999999999995</v>
      </c>
      <c r="K88" s="142" t="str">
        <f>IF((G88-J88-L88)&lt;=Datos!$G$7,"0",IF((G88-J88-L88)&lt;=Datos!$G$8,((G88-J88-L88)-Datos!$F$8)*Datos!$I$6,IF((G88-J88-L88)&lt;=Datos!$G$9,Datos!$I$8+((G88-J88-L88)-Datos!$F$9)*Datos!$J$6,IF((G88-J88-L88)&gt;=Datos!$F$10,(Datos!$I$8+Datos!$J$8)+((G88-J88-L88)-Datos!$F$10)*Datos!$K$6))))</f>
        <v>0</v>
      </c>
      <c r="L88" s="141">
        <f>IF(G88&gt;=Datos!$D$15,(Datos!$D$15*Datos!$C$15),IF(G88&lt;=Datos!$D$15,(G88*Datos!$C$15)))</f>
        <v>653.6</v>
      </c>
      <c r="M88" s="140">
        <v>25</v>
      </c>
      <c r="N88" s="140">
        <f t="shared" si="86"/>
        <v>1295.6500000000001</v>
      </c>
      <c r="O88" s="160">
        <f t="shared" si="87"/>
        <v>20204.349999999999</v>
      </c>
    </row>
    <row r="89" spans="1:15" ht="29.25" customHeight="1" x14ac:dyDescent="0.2">
      <c r="A89" s="186">
        <v>57</v>
      </c>
      <c r="B89" s="188" t="s">
        <v>1093</v>
      </c>
      <c r="C89" s="188" t="s">
        <v>265</v>
      </c>
      <c r="D89" s="91" t="s">
        <v>4</v>
      </c>
      <c r="E89" s="189" t="s">
        <v>260</v>
      </c>
      <c r="F89" s="189" t="s">
        <v>19</v>
      </c>
      <c r="G89" s="140">
        <v>17500</v>
      </c>
      <c r="H89" s="140">
        <v>0</v>
      </c>
      <c r="I89" s="140">
        <f t="shared" si="85"/>
        <v>17500</v>
      </c>
      <c r="J89" s="141">
        <f>IF(G89&gt;=Datos!$D$14,(Datos!$D$14*Datos!$C$14),IF(G89&lt;=Datos!$D$14,(G89*Datos!$C$14)))</f>
        <v>502.25</v>
      </c>
      <c r="K89" s="142" t="str">
        <f>IF((G89-J89-L89)&lt;=Datos!$G$7,"0",IF((G89-J89-L89)&lt;=Datos!$G$8,((G89-J89-L89)-Datos!$F$8)*Datos!$I$6,IF((G89-J89-L89)&lt;=Datos!$G$9,Datos!$I$8+((G89-J89-L89)-Datos!$F$9)*Datos!$J$6,IF((G89-J89-L89)&gt;=Datos!$F$10,(Datos!$I$8+Datos!$J$8)+((G89-J89-L89)-Datos!$F$10)*Datos!$K$6))))</f>
        <v>0</v>
      </c>
      <c r="L89" s="141">
        <f>IF(G89&gt;=Datos!$D$15,(Datos!$D$15*Datos!$C$15),IF(G89&lt;=Datos!$D$15,(G89*Datos!$C$15)))</f>
        <v>532</v>
      </c>
      <c r="M89" s="140">
        <v>1784.04</v>
      </c>
      <c r="N89" s="140">
        <f t="shared" si="86"/>
        <v>2818.29</v>
      </c>
      <c r="O89" s="160">
        <f t="shared" si="87"/>
        <v>14681.71</v>
      </c>
    </row>
    <row r="90" spans="1:15" ht="29.25" customHeight="1" x14ac:dyDescent="0.2">
      <c r="A90" s="186">
        <v>58</v>
      </c>
      <c r="B90" s="188" t="s">
        <v>54</v>
      </c>
      <c r="C90" s="188" t="s">
        <v>310</v>
      </c>
      <c r="D90" s="91" t="s">
        <v>4</v>
      </c>
      <c r="E90" s="189" t="s">
        <v>260</v>
      </c>
      <c r="F90" s="189" t="s">
        <v>19</v>
      </c>
      <c r="G90" s="140">
        <v>21500</v>
      </c>
      <c r="H90" s="140">
        <v>0</v>
      </c>
      <c r="I90" s="140">
        <f t="shared" si="85"/>
        <v>21500</v>
      </c>
      <c r="J90" s="141">
        <f>IF(G90&gt;=Datos!$D$14,(Datos!$D$14*Datos!$C$14),IF(G90&lt;=Datos!$D$14,(G90*Datos!$C$14)))</f>
        <v>617.04999999999995</v>
      </c>
      <c r="K90" s="142" t="str">
        <f>IF((G90-J90-L90)&lt;=Datos!$G$7,"0",IF((G90-J90-L90)&lt;=Datos!$G$8,((G90-J90-L90)-Datos!$F$8)*Datos!$I$6,IF((G90-J90-L90)&lt;=Datos!$G$9,Datos!$I$8+((G90-J90-L90)-Datos!$F$9)*Datos!$J$6,IF((G90-J90-L90)&gt;=Datos!$F$10,(Datos!$I$8+Datos!$J$8)+((G90-J90-L90)-Datos!$F$10)*Datos!$K$6))))</f>
        <v>0</v>
      </c>
      <c r="L90" s="141">
        <f>IF(G90&gt;=Datos!$D$15,(Datos!$D$15*Datos!$C$15),IF(G90&lt;=Datos!$D$15,(G90*Datos!$C$15)))</f>
        <v>653.6</v>
      </c>
      <c r="M90" s="140">
        <v>2770.52</v>
      </c>
      <c r="N90" s="140">
        <f t="shared" si="86"/>
        <v>4041.17</v>
      </c>
      <c r="O90" s="160">
        <f t="shared" si="87"/>
        <v>17458.830000000002</v>
      </c>
    </row>
    <row r="91" spans="1:15" ht="29.25" customHeight="1" x14ac:dyDescent="0.2">
      <c r="A91" s="186">
        <v>59</v>
      </c>
      <c r="B91" s="188" t="s">
        <v>56</v>
      </c>
      <c r="C91" s="188" t="s">
        <v>265</v>
      </c>
      <c r="D91" s="91" t="s">
        <v>4</v>
      </c>
      <c r="E91" s="189" t="s">
        <v>260</v>
      </c>
      <c r="F91" s="189" t="s">
        <v>19</v>
      </c>
      <c r="G91" s="140">
        <v>21500</v>
      </c>
      <c r="H91" s="140">
        <v>0</v>
      </c>
      <c r="I91" s="140">
        <f t="shared" si="85"/>
        <v>21500</v>
      </c>
      <c r="J91" s="141">
        <f>IF(G91&gt;=Datos!$D$14,(Datos!$D$14*Datos!$C$14),IF(G91&lt;=Datos!$D$14,(G91*Datos!$C$14)))</f>
        <v>617.04999999999995</v>
      </c>
      <c r="K91" s="142" t="str">
        <f>IF((G91-J91-L91)&lt;=Datos!$G$7,"0",IF((G91-J91-L91)&lt;=Datos!$G$8,((G91-J91-L91)-Datos!$F$8)*Datos!$I$6,IF((G91-J91-L91)&lt;=Datos!$G$9,Datos!$I$8+((G91-J91-L91)-Datos!$F$9)*Datos!$J$6,IF((G91-J91-L91)&gt;=Datos!$F$10,(Datos!$I$8+Datos!$J$8)+((G91-J91-L91)-Datos!$F$10)*Datos!$K$6))))</f>
        <v>0</v>
      </c>
      <c r="L91" s="141">
        <f>IF(G91&gt;=Datos!$D$15,(Datos!$D$15*Datos!$C$15),IF(G91&lt;=Datos!$D$15,(G91*Datos!$C$15)))</f>
        <v>653.6</v>
      </c>
      <c r="M91" s="140">
        <v>25</v>
      </c>
      <c r="N91" s="140">
        <f t="shared" si="86"/>
        <v>1295.6500000000001</v>
      </c>
      <c r="O91" s="160">
        <f t="shared" si="87"/>
        <v>20204.349999999999</v>
      </c>
    </row>
    <row r="92" spans="1:15" ht="29.25" customHeight="1" x14ac:dyDescent="0.2">
      <c r="A92" s="186">
        <v>60</v>
      </c>
      <c r="B92" s="188" t="s">
        <v>59</v>
      </c>
      <c r="C92" s="188" t="s">
        <v>266</v>
      </c>
      <c r="D92" s="91" t="s">
        <v>4</v>
      </c>
      <c r="E92" s="189" t="s">
        <v>260</v>
      </c>
      <c r="F92" s="189" t="s">
        <v>19</v>
      </c>
      <c r="G92" s="140">
        <v>21500</v>
      </c>
      <c r="H92" s="140">
        <v>0</v>
      </c>
      <c r="I92" s="140">
        <f t="shared" si="85"/>
        <v>21500</v>
      </c>
      <c r="J92" s="141">
        <f>IF(G92&gt;=Datos!$D$14,(Datos!$D$14*Datos!$C$14),IF(G92&lt;=Datos!$D$14,(G92*Datos!$C$14)))</f>
        <v>617.04999999999995</v>
      </c>
      <c r="K92" s="142" t="str">
        <f>IF((G92-J92-L92)&lt;=Datos!$G$7,"0",IF((G92-J92-L92)&lt;=Datos!$G$8,((G92-J92-L92)-Datos!$F$8)*Datos!$I$6,IF((G92-J92-L92)&lt;=Datos!$G$9,Datos!$I$8+((G92-J92-L92)-Datos!$F$9)*Datos!$J$6,IF((G92-J92-L92)&gt;=Datos!$F$10,(Datos!$I$8+Datos!$J$8)+((G92-J92-L92)-Datos!$F$10)*Datos!$K$6))))</f>
        <v>0</v>
      </c>
      <c r="L92" s="141">
        <f>IF(G92&gt;=Datos!$D$15,(Datos!$D$15*Datos!$C$15),IF(G92&lt;=Datos!$D$15,(G92*Datos!$C$15)))</f>
        <v>653.6</v>
      </c>
      <c r="M92" s="140">
        <v>2353.67</v>
      </c>
      <c r="N92" s="140">
        <f t="shared" si="86"/>
        <v>3624.32</v>
      </c>
      <c r="O92" s="160">
        <f t="shared" si="87"/>
        <v>17875.68</v>
      </c>
    </row>
    <row r="93" spans="1:15" ht="29.25" customHeight="1" x14ac:dyDescent="0.2">
      <c r="A93" s="186">
        <v>61</v>
      </c>
      <c r="B93" s="188" t="s">
        <v>60</v>
      </c>
      <c r="C93" s="188" t="s">
        <v>265</v>
      </c>
      <c r="D93" s="91" t="s">
        <v>4</v>
      </c>
      <c r="E93" s="189" t="s">
        <v>260</v>
      </c>
      <c r="F93" s="189" t="s">
        <v>19</v>
      </c>
      <c r="G93" s="140">
        <v>21500</v>
      </c>
      <c r="H93" s="140">
        <v>0</v>
      </c>
      <c r="I93" s="140">
        <f t="shared" si="85"/>
        <v>21500</v>
      </c>
      <c r="J93" s="141">
        <f>IF(G93&gt;=Datos!$D$14,(Datos!$D$14*Datos!$C$14),IF(G93&lt;=Datos!$D$14,(G93*Datos!$C$14)))</f>
        <v>617.04999999999995</v>
      </c>
      <c r="K93" s="142" t="str">
        <f>IF((G93-J93-L93)&lt;=Datos!$G$7,"0",IF((G93-J93-L93)&lt;=Datos!$G$8,((G93-J93-L93)-Datos!$F$8)*Datos!$I$6,IF((G93-J93-L93)&lt;=Datos!$G$9,Datos!$I$8+((G93-J93-L93)-Datos!$F$9)*Datos!$J$6,IF((G93-J93-L93)&gt;=Datos!$F$10,(Datos!$I$8+Datos!$J$8)+((G93-J93-L93)-Datos!$F$10)*Datos!$K$6))))</f>
        <v>0</v>
      </c>
      <c r="L93" s="141">
        <f>IF(G93&gt;=Datos!$D$15,(Datos!$D$15*Datos!$C$15),IF(G93&lt;=Datos!$D$15,(G93*Datos!$C$15)))</f>
        <v>653.6</v>
      </c>
      <c r="M93" s="140">
        <v>2011.75</v>
      </c>
      <c r="N93" s="140">
        <f t="shared" si="86"/>
        <v>3282.4</v>
      </c>
      <c r="O93" s="160">
        <f t="shared" si="87"/>
        <v>18217.599999999999</v>
      </c>
    </row>
    <row r="94" spans="1:15" ht="29.25" customHeight="1" x14ac:dyDescent="0.2">
      <c r="A94" s="186">
        <v>62</v>
      </c>
      <c r="B94" s="188" t="s">
        <v>61</v>
      </c>
      <c r="C94" s="188" t="s">
        <v>266</v>
      </c>
      <c r="D94" s="91" t="s">
        <v>524</v>
      </c>
      <c r="E94" s="189" t="s">
        <v>260</v>
      </c>
      <c r="F94" s="189" t="s">
        <v>19</v>
      </c>
      <c r="G94" s="140">
        <v>26000</v>
      </c>
      <c r="H94" s="140">
        <v>0</v>
      </c>
      <c r="I94" s="140">
        <f t="shared" si="85"/>
        <v>26000</v>
      </c>
      <c r="J94" s="141">
        <f>IF(G94&gt;=Datos!$D$14,(Datos!$D$14*Datos!$C$14),IF(G94&lt;=Datos!$D$14,(G94*Datos!$C$14)))</f>
        <v>746.2</v>
      </c>
      <c r="K94" s="142" t="str">
        <f>IF((G94-J94-L94)&lt;=Datos!$G$7,"0",IF((G94-J94-L94)&lt;=Datos!$G$8,((G94-J94-L94)-Datos!$F$8)*Datos!$I$6,IF((G94-J94-L94)&lt;=Datos!$G$9,Datos!$I$8+((G94-J94-L94)-Datos!$F$9)*Datos!$J$6,IF((G94-J94-L94)&gt;=Datos!$F$10,(Datos!$I$8+Datos!$J$8)+((G94-J94-L94)-Datos!$F$10)*Datos!$K$6))))</f>
        <v>0</v>
      </c>
      <c r="L94" s="141">
        <f>IF(G94&gt;=Datos!$D$15,(Datos!$D$15*Datos!$C$15),IF(G94&lt;=Datos!$D$15,(G94*Datos!$C$15)))</f>
        <v>790.4</v>
      </c>
      <c r="M94" s="140">
        <v>15755.4</v>
      </c>
      <c r="N94" s="140">
        <f t="shared" si="86"/>
        <v>17292</v>
      </c>
      <c r="O94" s="160">
        <f t="shared" si="87"/>
        <v>8708</v>
      </c>
    </row>
    <row r="95" spans="1:15" ht="29.25" customHeight="1" x14ac:dyDescent="0.2">
      <c r="A95" s="186">
        <v>63</v>
      </c>
      <c r="B95" s="188" t="s">
        <v>66</v>
      </c>
      <c r="C95" s="188" t="s">
        <v>265</v>
      </c>
      <c r="D95" s="91" t="s">
        <v>4</v>
      </c>
      <c r="E95" s="189" t="s">
        <v>260</v>
      </c>
      <c r="F95" s="189" t="s">
        <v>19</v>
      </c>
      <c r="G95" s="140">
        <v>21500</v>
      </c>
      <c r="H95" s="140">
        <v>0</v>
      </c>
      <c r="I95" s="140">
        <f t="shared" si="85"/>
        <v>21500</v>
      </c>
      <c r="J95" s="141">
        <f>IF(G95&gt;=Datos!$D$14,(Datos!$D$14*Datos!$C$14),IF(G95&lt;=Datos!$D$14,(G95*Datos!$C$14)))</f>
        <v>617.04999999999995</v>
      </c>
      <c r="K95" s="142" t="str">
        <f>IF((G95-J95-L95)&lt;=Datos!$G$7,"0",IF((G95-J95-L95)&lt;=Datos!$G$8,((G95-J95-L95)-Datos!$F$8)*Datos!$I$6,IF((G95-J95-L95)&lt;=Datos!$G$9,Datos!$I$8+((G95-J95-L95)-Datos!$F$9)*Datos!$J$6,IF((G95-J95-L95)&gt;=Datos!$F$10,(Datos!$I$8+Datos!$J$8)+((G95-J95-L95)-Datos!$F$10)*Datos!$K$6))))</f>
        <v>0</v>
      </c>
      <c r="L95" s="141">
        <f>IF(G95&gt;=Datos!$D$15,(Datos!$D$15*Datos!$C$15),IF(G95&lt;=Datos!$D$15,(G95*Datos!$C$15)))</f>
        <v>653.6</v>
      </c>
      <c r="M95" s="140">
        <v>25</v>
      </c>
      <c r="N95" s="140">
        <f t="shared" si="86"/>
        <v>1295.6500000000001</v>
      </c>
      <c r="O95" s="160">
        <f t="shared" si="87"/>
        <v>20204.349999999999</v>
      </c>
    </row>
    <row r="96" spans="1:15" ht="29.25" customHeight="1" x14ac:dyDescent="0.2">
      <c r="A96" s="186">
        <v>64</v>
      </c>
      <c r="B96" s="188" t="s">
        <v>521</v>
      </c>
      <c r="C96" s="188" t="s">
        <v>310</v>
      </c>
      <c r="D96" s="91" t="s">
        <v>4</v>
      </c>
      <c r="E96" s="189" t="s">
        <v>260</v>
      </c>
      <c r="F96" s="189" t="s">
        <v>19</v>
      </c>
      <c r="G96" s="140">
        <v>21500</v>
      </c>
      <c r="H96" s="140">
        <v>0</v>
      </c>
      <c r="I96" s="140">
        <f t="shared" si="85"/>
        <v>21500</v>
      </c>
      <c r="J96" s="141">
        <f>IF(G96&gt;=Datos!$D$14,(Datos!$D$14*Datos!$C$14),IF(G96&lt;=Datos!$D$14,(G96*Datos!$C$14)))</f>
        <v>617.04999999999995</v>
      </c>
      <c r="K96" s="142" t="str">
        <f>IF((G96-J96-L96)&lt;=Datos!$G$7,"0",IF((G96-J96-L96)&lt;=Datos!$G$8,((G96-J96-L96)-Datos!$F$8)*Datos!$I$6,IF((G96-J96-L96)&lt;=Datos!$G$9,Datos!$I$8+((G96-J96-L96)-Datos!$F$9)*Datos!$J$6,IF((G96-J96-L96)&gt;=Datos!$F$10,(Datos!$I$8+Datos!$J$8)+((G96-J96-L96)-Datos!$F$10)*Datos!$K$6))))</f>
        <v>0</v>
      </c>
      <c r="L96" s="141">
        <f>IF(G96&gt;=Datos!$D$15,(Datos!$D$15*Datos!$C$15),IF(G96&lt;=Datos!$D$15,(G96*Datos!$C$15)))</f>
        <v>653.6</v>
      </c>
      <c r="M96" s="140">
        <v>3571.51</v>
      </c>
      <c r="N96" s="140">
        <f t="shared" si="86"/>
        <v>4842.16</v>
      </c>
      <c r="O96" s="160">
        <f t="shared" si="87"/>
        <v>16657.84</v>
      </c>
    </row>
    <row r="97" spans="1:15" ht="29.25" customHeight="1" x14ac:dyDescent="0.2">
      <c r="A97" s="186">
        <v>65</v>
      </c>
      <c r="B97" s="188" t="s">
        <v>1048</v>
      </c>
      <c r="C97" s="188" t="s">
        <v>310</v>
      </c>
      <c r="D97" s="91" t="s">
        <v>4</v>
      </c>
      <c r="E97" s="189" t="s">
        <v>260</v>
      </c>
      <c r="F97" s="189" t="s">
        <v>19</v>
      </c>
      <c r="G97" s="140">
        <v>17500</v>
      </c>
      <c r="H97" s="140">
        <v>0</v>
      </c>
      <c r="I97" s="140">
        <f t="shared" si="85"/>
        <v>17500</v>
      </c>
      <c r="J97" s="141">
        <f>IF(G97&gt;=Datos!$D$14,(Datos!$D$14*Datos!$C$14),IF(G97&lt;=Datos!$D$14,(G97*Datos!$C$14)))</f>
        <v>502.25</v>
      </c>
      <c r="K97" s="142" t="str">
        <f>IF((G97-J97-L97)&lt;=Datos!$G$7,"0",IF((G97-J97-L97)&lt;=Datos!$G$8,((G97-J97-L97)-Datos!$F$8)*Datos!$I$6,IF((G97-J97-L97)&lt;=Datos!$G$9,Datos!$I$8+((G97-J97-L97)-Datos!$F$9)*Datos!$J$6,IF((G97-J97-L97)&gt;=Datos!$F$10,(Datos!$I$8+Datos!$J$8)+((G97-J97-L97)-Datos!$F$10)*Datos!$K$6))))</f>
        <v>0</v>
      </c>
      <c r="L97" s="141">
        <f>IF(G97&gt;=Datos!$D$15,(Datos!$D$15*Datos!$C$15),IF(G97&lt;=Datos!$D$15,(G97*Datos!$C$15)))</f>
        <v>532</v>
      </c>
      <c r="M97" s="140">
        <v>25</v>
      </c>
      <c r="N97" s="140">
        <f t="shared" si="86"/>
        <v>1059.25</v>
      </c>
      <c r="O97" s="160">
        <f t="shared" si="87"/>
        <v>16440.75</v>
      </c>
    </row>
    <row r="98" spans="1:15" ht="29.25" customHeight="1" x14ac:dyDescent="0.2">
      <c r="A98" s="186">
        <v>66</v>
      </c>
      <c r="B98" s="188" t="s">
        <v>691</v>
      </c>
      <c r="C98" s="188" t="s">
        <v>265</v>
      </c>
      <c r="D98" s="91" t="s">
        <v>4</v>
      </c>
      <c r="E98" s="189" t="s">
        <v>260</v>
      </c>
      <c r="F98" s="189" t="s">
        <v>19</v>
      </c>
      <c r="G98" s="140">
        <v>21500</v>
      </c>
      <c r="H98" s="140">
        <v>0</v>
      </c>
      <c r="I98" s="140">
        <f t="shared" si="85"/>
        <v>21500</v>
      </c>
      <c r="J98" s="141">
        <f>IF(G98&gt;=Datos!$D$14,(Datos!$D$14*Datos!$C$14),IF(G98&lt;=Datos!$D$14,(G98*Datos!$C$14)))</f>
        <v>617.04999999999995</v>
      </c>
      <c r="K98" s="142" t="str">
        <f>IF((G98-J98-L98)&lt;=Datos!$G$7,"0",IF((G98-J98-L98)&lt;=Datos!$G$8,((G98-J98-L98)-Datos!$F$8)*Datos!$I$6,IF((G98-J98-L98)&lt;=Datos!$G$9,Datos!$I$8+((G98-J98-L98)-Datos!$F$9)*Datos!$J$6,IF((G98-J98-L98)&gt;=Datos!$F$10,(Datos!$I$8+Datos!$J$8)+((G98-J98-L98)-Datos!$F$10)*Datos!$K$6))))</f>
        <v>0</v>
      </c>
      <c r="L98" s="141">
        <f>IF(G98&gt;=Datos!$D$15,(Datos!$D$15*Datos!$C$15),IF(G98&lt;=Datos!$D$15,(G98*Datos!$C$15)))</f>
        <v>653.6</v>
      </c>
      <c r="M98" s="140">
        <v>25</v>
      </c>
      <c r="N98" s="140">
        <f t="shared" si="86"/>
        <v>1295.6500000000001</v>
      </c>
      <c r="O98" s="160">
        <f t="shared" si="87"/>
        <v>20204.349999999999</v>
      </c>
    </row>
    <row r="99" spans="1:15" ht="29.25" customHeight="1" x14ac:dyDescent="0.2">
      <c r="A99" s="186">
        <v>67</v>
      </c>
      <c r="B99" s="188" t="s">
        <v>919</v>
      </c>
      <c r="C99" s="188" t="s">
        <v>310</v>
      </c>
      <c r="D99" s="91" t="s">
        <v>4</v>
      </c>
      <c r="E99" s="189" t="s">
        <v>260</v>
      </c>
      <c r="F99" s="189" t="s">
        <v>19</v>
      </c>
      <c r="G99" s="140">
        <v>17500</v>
      </c>
      <c r="H99" s="140">
        <v>0</v>
      </c>
      <c r="I99" s="140">
        <f t="shared" si="85"/>
        <v>17500</v>
      </c>
      <c r="J99" s="141">
        <f>IF(G99&gt;=Datos!$D$14,(Datos!$D$14*Datos!$C$14),IF(G99&lt;=Datos!$D$14,(G99*Datos!$C$14)))</f>
        <v>502.25</v>
      </c>
      <c r="K99" s="142" t="str">
        <f>IF((G99-J99-L99)&lt;=Datos!$G$7,"0",IF((G99-J99-L99)&lt;=Datos!$G$8,((G99-J99-L99)-Datos!$F$8)*Datos!$I$6,IF((G99-J99-L99)&lt;=Datos!$G$9,Datos!$I$8+((G99-J99-L99)-Datos!$F$9)*Datos!$J$6,IF((G99-J99-L99)&gt;=Datos!$F$10,(Datos!$I$8+Datos!$J$8)+((G99-J99-L99)-Datos!$F$10)*Datos!$K$6))))</f>
        <v>0</v>
      </c>
      <c r="L99" s="141">
        <f>IF(G99&gt;=Datos!$D$15,(Datos!$D$15*Datos!$C$15),IF(G99&lt;=Datos!$D$15,(G99*Datos!$C$15)))</f>
        <v>532</v>
      </c>
      <c r="M99" s="140">
        <v>25</v>
      </c>
      <c r="N99" s="140">
        <f t="shared" si="86"/>
        <v>1059.25</v>
      </c>
      <c r="O99" s="160">
        <f t="shared" si="87"/>
        <v>16440.75</v>
      </c>
    </row>
    <row r="100" spans="1:15" ht="29.25" customHeight="1" x14ac:dyDescent="0.2">
      <c r="A100" s="186">
        <v>68</v>
      </c>
      <c r="B100" s="188" t="s">
        <v>1046</v>
      </c>
      <c r="C100" s="188" t="s">
        <v>310</v>
      </c>
      <c r="D100" s="91" t="s">
        <v>4</v>
      </c>
      <c r="E100" s="189" t="s">
        <v>260</v>
      </c>
      <c r="F100" s="189" t="s">
        <v>19</v>
      </c>
      <c r="G100" s="140">
        <v>17500</v>
      </c>
      <c r="H100" s="140">
        <v>0</v>
      </c>
      <c r="I100" s="140">
        <f t="shared" si="85"/>
        <v>17500</v>
      </c>
      <c r="J100" s="141">
        <f>IF(G100&gt;=Datos!$D$14,(Datos!$D$14*Datos!$C$14),IF(G100&lt;=Datos!$D$14,(G100*Datos!$C$14)))</f>
        <v>502.25</v>
      </c>
      <c r="K100" s="142" t="str">
        <f>IF((G100-J100-L100)&lt;=Datos!$G$7,"0",IF((G100-J100-L100)&lt;=Datos!$G$8,((G100-J100-L100)-Datos!$F$8)*Datos!$I$6,IF((G100-J100-L100)&lt;=Datos!$G$9,Datos!$I$8+((G100-J100-L100)-Datos!$F$9)*Datos!$J$6,IF((G100-J100-L100)&gt;=Datos!$F$10,(Datos!$I$8+Datos!$J$8)+((G100-J100-L100)-Datos!$F$10)*Datos!$K$6))))</f>
        <v>0</v>
      </c>
      <c r="L100" s="141">
        <f>IF(G100&gt;=Datos!$D$15,(Datos!$D$15*Datos!$C$15),IF(G100&lt;=Datos!$D$15,(G100*Datos!$C$15)))</f>
        <v>532</v>
      </c>
      <c r="M100" s="140">
        <v>25</v>
      </c>
      <c r="N100" s="140">
        <f t="shared" si="86"/>
        <v>1059.25</v>
      </c>
      <c r="O100" s="160">
        <f t="shared" si="87"/>
        <v>16440.75</v>
      </c>
    </row>
    <row r="101" spans="1:15" ht="29.25" customHeight="1" x14ac:dyDescent="0.2">
      <c r="A101" s="186">
        <v>69</v>
      </c>
      <c r="B101" s="188" t="s">
        <v>72</v>
      </c>
      <c r="C101" s="188" t="s">
        <v>265</v>
      </c>
      <c r="D101" s="91" t="s">
        <v>4</v>
      </c>
      <c r="E101" s="189" t="s">
        <v>260</v>
      </c>
      <c r="F101" s="189" t="s">
        <v>261</v>
      </c>
      <c r="G101" s="140">
        <v>21500</v>
      </c>
      <c r="H101" s="140">
        <v>0</v>
      </c>
      <c r="I101" s="140">
        <f t="shared" si="85"/>
        <v>21500</v>
      </c>
      <c r="J101" s="141">
        <f>IF(G101&gt;=Datos!$D$14,(Datos!$D$14*Datos!$C$14),IF(G101&lt;=Datos!$D$14,(G101*Datos!$C$14)))</f>
        <v>617.04999999999995</v>
      </c>
      <c r="K101" s="142" t="str">
        <f>IF((G101-J101-L101)&lt;=Datos!$G$7,"0",IF((G101-J101-L101)&lt;=Datos!$G$8,((G101-J101-L101)-Datos!$F$8)*Datos!$I$6,IF((G101-J101-L101)&lt;=Datos!$G$9,Datos!$I$8+((G101-J101-L101)-Datos!$F$9)*Datos!$J$6,IF((G101-J101-L101)&gt;=Datos!$F$10,(Datos!$I$8+Datos!$J$8)+((G101-J101-L101)-Datos!$F$10)*Datos!$K$6))))</f>
        <v>0</v>
      </c>
      <c r="L101" s="141">
        <f>IF(G101&gt;=Datos!$D$15,(Datos!$D$15*Datos!$C$15),IF(G101&lt;=Datos!$D$15,(G101*Datos!$C$15)))</f>
        <v>653.6</v>
      </c>
      <c r="M101" s="140">
        <v>25</v>
      </c>
      <c r="N101" s="140">
        <f t="shared" si="86"/>
        <v>1295.6500000000001</v>
      </c>
      <c r="O101" s="160">
        <f t="shared" si="87"/>
        <v>20204.349999999999</v>
      </c>
    </row>
    <row r="102" spans="1:15" ht="29.25" customHeight="1" x14ac:dyDescent="0.2">
      <c r="A102" s="186">
        <v>70</v>
      </c>
      <c r="B102" s="188" t="s">
        <v>833</v>
      </c>
      <c r="C102" s="188" t="s">
        <v>310</v>
      </c>
      <c r="D102" s="91" t="s">
        <v>4</v>
      </c>
      <c r="E102" s="189" t="s">
        <v>260</v>
      </c>
      <c r="F102" s="189" t="s">
        <v>261</v>
      </c>
      <c r="G102" s="140">
        <v>17500</v>
      </c>
      <c r="H102" s="140">
        <v>0</v>
      </c>
      <c r="I102" s="140">
        <f t="shared" si="85"/>
        <v>17500</v>
      </c>
      <c r="J102" s="141">
        <f>IF(G102&gt;=Datos!$D$14,(Datos!$D$14*Datos!$C$14),IF(G102&lt;=Datos!$D$14,(G102*Datos!$C$14)))</f>
        <v>502.25</v>
      </c>
      <c r="K102" s="142" t="str">
        <f>IF((G102-J102-L102)&lt;=Datos!$G$7,"0",IF((G102-J102-L102)&lt;=Datos!$G$8,((G102-J102-L102)-Datos!$F$8)*Datos!$I$6,IF((G102-J102-L102)&lt;=Datos!$G$9,Datos!$I$8+((G102-J102-L102)-Datos!$F$9)*Datos!$J$6,IF((G102-J102-L102)&gt;=Datos!$F$10,(Datos!$I$8+Datos!$J$8)+((G102-J102-L102)-Datos!$F$10)*Datos!$K$6))))</f>
        <v>0</v>
      </c>
      <c r="L102" s="141">
        <f>IF(G102&gt;=Datos!$D$15,(Datos!$D$15*Datos!$C$15),IF(G102&lt;=Datos!$D$15,(G102*Datos!$C$15)))</f>
        <v>532</v>
      </c>
      <c r="M102" s="140">
        <v>25</v>
      </c>
      <c r="N102" s="140">
        <f t="shared" si="86"/>
        <v>1059.25</v>
      </c>
      <c r="O102" s="160">
        <f t="shared" si="87"/>
        <v>16440.75</v>
      </c>
    </row>
    <row r="103" spans="1:15" ht="29.25" customHeight="1" x14ac:dyDescent="0.2">
      <c r="A103" s="186">
        <v>71</v>
      </c>
      <c r="B103" s="188" t="s">
        <v>75</v>
      </c>
      <c r="C103" s="188" t="s">
        <v>265</v>
      </c>
      <c r="D103" s="91" t="s">
        <v>4</v>
      </c>
      <c r="E103" s="189" t="s">
        <v>260</v>
      </c>
      <c r="F103" s="189" t="s">
        <v>19</v>
      </c>
      <c r="G103" s="140">
        <v>21500</v>
      </c>
      <c r="H103" s="140">
        <v>0</v>
      </c>
      <c r="I103" s="140">
        <f t="shared" si="85"/>
        <v>21500</v>
      </c>
      <c r="J103" s="141">
        <f>IF(G103&gt;=Datos!$D$14,(Datos!$D$14*Datos!$C$14),IF(G103&lt;=Datos!$D$14,(G103*Datos!$C$14)))</f>
        <v>617.04999999999995</v>
      </c>
      <c r="K103" s="142" t="str">
        <f>IF((G103-J103-L103)&lt;=Datos!$G$7,"0",IF((G103-J103-L103)&lt;=Datos!$G$8,((G103-J103-L103)-Datos!$F$8)*Datos!$I$6,IF((G103-J103-L103)&lt;=Datos!$G$9,Datos!$I$8+((G103-J103-L103)-Datos!$F$9)*Datos!$J$6,IF((G103-J103-L103)&gt;=Datos!$F$10,(Datos!$I$8+Datos!$J$8)+((G103-J103-L103)-Datos!$F$10)*Datos!$K$6))))</f>
        <v>0</v>
      </c>
      <c r="L103" s="141">
        <f>IF(G103&gt;=Datos!$D$15,(Datos!$D$15*Datos!$C$15),IF(G103&lt;=Datos!$D$15,(G103*Datos!$C$15)))</f>
        <v>653.6</v>
      </c>
      <c r="M103" s="140">
        <v>25</v>
      </c>
      <c r="N103" s="140">
        <f t="shared" si="86"/>
        <v>1295.6500000000001</v>
      </c>
      <c r="O103" s="160">
        <f t="shared" si="87"/>
        <v>20204.349999999999</v>
      </c>
    </row>
    <row r="104" spans="1:15" ht="29.25" customHeight="1" x14ac:dyDescent="0.2">
      <c r="A104" s="186">
        <v>72</v>
      </c>
      <c r="B104" s="188" t="s">
        <v>915</v>
      </c>
      <c r="C104" s="188" t="s">
        <v>266</v>
      </c>
      <c r="D104" s="91" t="s">
        <v>524</v>
      </c>
      <c r="E104" s="189" t="s">
        <v>260</v>
      </c>
      <c r="F104" s="189" t="s">
        <v>19</v>
      </c>
      <c r="G104" s="140">
        <v>26000</v>
      </c>
      <c r="H104" s="140">
        <v>0</v>
      </c>
      <c r="I104" s="140">
        <f t="shared" si="85"/>
        <v>26000</v>
      </c>
      <c r="J104" s="141">
        <f>IF(G104&gt;=Datos!$D$14,(Datos!$D$14*Datos!$C$14),IF(G104&lt;=Datos!$D$14,(G104*Datos!$C$14)))</f>
        <v>746.2</v>
      </c>
      <c r="K104" s="142" t="str">
        <f>IF((G104-J104-L104)&lt;=Datos!$G$7,"0",IF((G104-J104-L104)&lt;=Datos!$G$8,((G104-J104-L104)-Datos!$F$8)*Datos!$I$6,IF((G104-J104-L104)&lt;=Datos!$G$9,Datos!$I$8+((G104-J104-L104)-Datos!$F$9)*Datos!$J$6,IF((G104-J104-L104)&gt;=Datos!$F$10,(Datos!$I$8+Datos!$J$8)+((G104-J104-L104)-Datos!$F$10)*Datos!$K$6))))</f>
        <v>0</v>
      </c>
      <c r="L104" s="141">
        <f>IF(G104&gt;=Datos!$D$15,(Datos!$D$15*Datos!$C$15),IF(G104&lt;=Datos!$D$15,(G104*Datos!$C$15)))</f>
        <v>790.4</v>
      </c>
      <c r="M104" s="140">
        <v>3164.06</v>
      </c>
      <c r="N104" s="140">
        <f t="shared" si="86"/>
        <v>4700.66</v>
      </c>
      <c r="O104" s="160">
        <f t="shared" si="87"/>
        <v>21299.34</v>
      </c>
    </row>
    <row r="105" spans="1:15" ht="29.25" customHeight="1" x14ac:dyDescent="0.2">
      <c r="A105" s="186">
        <v>73</v>
      </c>
      <c r="B105" s="188" t="s">
        <v>690</v>
      </c>
      <c r="C105" s="188" t="s">
        <v>310</v>
      </c>
      <c r="D105" s="91" t="s">
        <v>4</v>
      </c>
      <c r="E105" s="189" t="s">
        <v>260</v>
      </c>
      <c r="F105" s="189" t="s">
        <v>19</v>
      </c>
      <c r="G105" s="140">
        <v>21500</v>
      </c>
      <c r="H105" s="140">
        <v>0</v>
      </c>
      <c r="I105" s="140">
        <f t="shared" si="85"/>
        <v>21500</v>
      </c>
      <c r="J105" s="141">
        <f>IF(G105&gt;=Datos!$D$14,(Datos!$D$14*Datos!$C$14),IF(G105&lt;=Datos!$D$14,(G105*Datos!$C$14)))</f>
        <v>617.04999999999995</v>
      </c>
      <c r="K105" s="142" t="str">
        <f>IF((G105-J105-L105)&lt;=Datos!$G$7,"0",IF((G105-J105-L105)&lt;=Datos!$G$8,((G105-J105-L105)-Datos!$F$8)*Datos!$I$6,IF((G105-J105-L105)&lt;=Datos!$G$9,Datos!$I$8+((G105-J105-L105)-Datos!$F$9)*Datos!$J$6,IF((G105-J105-L105)&gt;=Datos!$F$10,(Datos!$I$8+Datos!$J$8)+((G105-J105-L105)-Datos!$F$10)*Datos!$K$6))))</f>
        <v>0</v>
      </c>
      <c r="L105" s="141">
        <f>IF(G105&gt;=Datos!$D$15,(Datos!$D$15*Datos!$C$15),IF(G105&lt;=Datos!$D$15,(G105*Datos!$C$15)))</f>
        <v>653.6</v>
      </c>
      <c r="M105" s="140">
        <v>3658.78</v>
      </c>
      <c r="N105" s="140">
        <f t="shared" si="86"/>
        <v>4929.43</v>
      </c>
      <c r="O105" s="160">
        <f t="shared" si="87"/>
        <v>16570.57</v>
      </c>
    </row>
    <row r="106" spans="1:15" ht="29.25" customHeight="1" x14ac:dyDescent="0.2">
      <c r="A106" s="186">
        <v>74</v>
      </c>
      <c r="B106" s="188" t="s">
        <v>916</v>
      </c>
      <c r="C106" s="188" t="s">
        <v>266</v>
      </c>
      <c r="D106" s="91" t="s">
        <v>4</v>
      </c>
      <c r="E106" s="189" t="s">
        <v>260</v>
      </c>
      <c r="F106" s="189" t="s">
        <v>261</v>
      </c>
      <c r="G106" s="140">
        <v>18000</v>
      </c>
      <c r="H106" s="140">
        <v>0</v>
      </c>
      <c r="I106" s="140">
        <f t="shared" si="85"/>
        <v>18000</v>
      </c>
      <c r="J106" s="141">
        <f>IF(G106&gt;=Datos!$D$14,(Datos!$D$14*Datos!$C$14),IF(G106&lt;=Datos!$D$14,(G106*Datos!$C$14)))</f>
        <v>516.6</v>
      </c>
      <c r="K106" s="142" t="str">
        <f>IF((G106-J106-L106)&lt;=Datos!$G$7,"0",IF((G106-J106-L106)&lt;=Datos!$G$8,((G106-J106-L106)-Datos!$F$8)*Datos!$I$6,IF((G106-J106-L106)&lt;=Datos!$G$9,Datos!$I$8+((G106-J106-L106)-Datos!$F$9)*Datos!$J$6,IF((G106-J106-L106)&gt;=Datos!$F$10,(Datos!$I$8+Datos!$J$8)+((G106-J106-L106)-Datos!$F$10)*Datos!$K$6))))</f>
        <v>0</v>
      </c>
      <c r="L106" s="141">
        <f>IF(G106&gt;=Datos!$D$15,(Datos!$D$15*Datos!$C$15),IF(G106&lt;=Datos!$D$15,(G106*Datos!$C$15)))</f>
        <v>547.20000000000005</v>
      </c>
      <c r="M106" s="140">
        <v>4734.99</v>
      </c>
      <c r="N106" s="140">
        <f t="shared" si="86"/>
        <v>5798.79</v>
      </c>
      <c r="O106" s="160">
        <f t="shared" si="87"/>
        <v>12201.21</v>
      </c>
    </row>
    <row r="107" spans="1:15" ht="29.25" customHeight="1" x14ac:dyDescent="0.2">
      <c r="A107" s="186">
        <v>75</v>
      </c>
      <c r="B107" s="187" t="s">
        <v>1069</v>
      </c>
      <c r="C107" s="188" t="s">
        <v>1070</v>
      </c>
      <c r="D107" s="116" t="s">
        <v>4</v>
      </c>
      <c r="E107" s="189" t="s">
        <v>260</v>
      </c>
      <c r="F107" s="189" t="s">
        <v>19</v>
      </c>
      <c r="G107" s="117">
        <v>17500</v>
      </c>
      <c r="H107" s="140">
        <v>0</v>
      </c>
      <c r="I107" s="140">
        <f t="shared" si="85"/>
        <v>17500</v>
      </c>
      <c r="J107" s="141">
        <f>IF(G107&gt;=Datos!$D$14,(Datos!$D$14*Datos!$C$14),IF(G107&lt;=Datos!$D$14,(G107*Datos!$C$14)))</f>
        <v>502.25</v>
      </c>
      <c r="K107" s="142" t="str">
        <f>IF((G107-J107-L107)&lt;=Datos!$G$7,"0",IF((G107-J107-L107)&lt;=Datos!$G$8,((G107-J107-L107)-Datos!$F$8)*Datos!$I$6,IF((G107-J107-L107)&lt;=Datos!$G$9,Datos!$I$8+((G107-J107-L107)-Datos!$F$9)*Datos!$J$6,IF((G107-J107-L107)&gt;=Datos!$F$10,(Datos!$I$8+Datos!$J$8)+((G107-J107-L107)-Datos!$F$10)*Datos!$K$6))))</f>
        <v>0</v>
      </c>
      <c r="L107" s="141">
        <f>IF(G107&gt;=Datos!$D$15,(Datos!$D$15*Datos!$C$15),IF(G107&lt;=Datos!$D$15,(G107*Datos!$C$15)))</f>
        <v>532</v>
      </c>
      <c r="M107" s="140">
        <v>1525</v>
      </c>
      <c r="N107" s="140">
        <f t="shared" si="86"/>
        <v>2559.25</v>
      </c>
      <c r="O107" s="160">
        <f t="shared" si="87"/>
        <v>14940.75</v>
      </c>
    </row>
    <row r="108" spans="1:15" ht="29.25" customHeight="1" x14ac:dyDescent="0.2">
      <c r="A108" s="186">
        <v>76</v>
      </c>
      <c r="B108" s="188" t="s">
        <v>92</v>
      </c>
      <c r="C108" s="188" t="s">
        <v>266</v>
      </c>
      <c r="D108" s="91" t="s">
        <v>4</v>
      </c>
      <c r="E108" s="189" t="s">
        <v>260</v>
      </c>
      <c r="F108" s="189" t="s">
        <v>19</v>
      </c>
      <c r="G108" s="140">
        <v>21500</v>
      </c>
      <c r="H108" s="140">
        <v>0</v>
      </c>
      <c r="I108" s="140">
        <f t="shared" si="85"/>
        <v>21500</v>
      </c>
      <c r="J108" s="141">
        <f>IF(G108&gt;=Datos!$D$14,(Datos!$D$14*Datos!$C$14),IF(G108&lt;=Datos!$D$14,(G108*Datos!$C$14)))</f>
        <v>617.04999999999995</v>
      </c>
      <c r="K108" s="142" t="str">
        <f>IF((G108-J108-L108)&lt;=Datos!$G$7,"0",IF((G108-J108-L108)&lt;=Datos!$G$8,((G108-J108-L108)-Datos!$F$8)*Datos!$I$6,IF((G108-J108-L108)&lt;=Datos!$G$9,Datos!$I$8+((G108-J108-L108)-Datos!$F$9)*Datos!$J$6,IF((G108-J108-L108)&gt;=Datos!$F$10,(Datos!$I$8+Datos!$J$8)+((G108-J108-L108)-Datos!$F$10)*Datos!$K$6))))</f>
        <v>0</v>
      </c>
      <c r="L108" s="141">
        <f>IF(G108&gt;=Datos!$D$15,(Datos!$D$15*Datos!$C$15),IF(G108&lt;=Datos!$D$15,(G108*Datos!$C$15)))</f>
        <v>653.6</v>
      </c>
      <c r="M108" s="140">
        <v>4260.12</v>
      </c>
      <c r="N108" s="140">
        <f t="shared" si="86"/>
        <v>5530.77</v>
      </c>
      <c r="O108" s="160">
        <f t="shared" si="87"/>
        <v>15969.23</v>
      </c>
    </row>
    <row r="109" spans="1:15" ht="29.25" customHeight="1" x14ac:dyDescent="0.2">
      <c r="A109" s="186">
        <v>77</v>
      </c>
      <c r="B109" s="188" t="s">
        <v>100</v>
      </c>
      <c r="C109" s="188" t="s">
        <v>266</v>
      </c>
      <c r="D109" s="91" t="s">
        <v>4</v>
      </c>
      <c r="E109" s="189" t="s">
        <v>260</v>
      </c>
      <c r="F109" s="189" t="s">
        <v>261</v>
      </c>
      <c r="G109" s="140">
        <v>21500</v>
      </c>
      <c r="H109" s="140">
        <v>0</v>
      </c>
      <c r="I109" s="140">
        <f t="shared" si="85"/>
        <v>21500</v>
      </c>
      <c r="J109" s="141">
        <f>IF(G109&gt;=Datos!$D$14,(Datos!$D$14*Datos!$C$14),IF(G109&lt;=Datos!$D$14,(G109*Datos!$C$14)))</f>
        <v>617.04999999999995</v>
      </c>
      <c r="K109" s="142" t="str">
        <f>IF((G109-J109-L109)&lt;=Datos!$G$7,"0",IF((G109-J109-L109)&lt;=Datos!$G$8,((G109-J109-L109)-Datos!$F$8)*Datos!$I$6,IF((G109-J109-L109)&lt;=Datos!$G$9,Datos!$I$8+((G109-J109-L109)-Datos!$F$9)*Datos!$J$6,IF((G109-J109-L109)&gt;=Datos!$F$10,(Datos!$I$8+Datos!$J$8)+((G109-J109-L109)-Datos!$F$10)*Datos!$K$6))))</f>
        <v>0</v>
      </c>
      <c r="L109" s="141">
        <f>IF(G109&gt;=Datos!$D$15,(Datos!$D$15*Datos!$C$15),IF(G109&lt;=Datos!$D$15,(G109*Datos!$C$15)))</f>
        <v>653.6</v>
      </c>
      <c r="M109" s="140">
        <v>8221.69</v>
      </c>
      <c r="N109" s="140">
        <f t="shared" si="86"/>
        <v>9492.34</v>
      </c>
      <c r="O109" s="160">
        <f t="shared" si="87"/>
        <v>12007.66</v>
      </c>
    </row>
    <row r="110" spans="1:15" ht="29.25" customHeight="1" x14ac:dyDescent="0.2">
      <c r="A110" s="186">
        <v>78</v>
      </c>
      <c r="B110" s="188" t="s">
        <v>477</v>
      </c>
      <c r="C110" s="188" t="s">
        <v>310</v>
      </c>
      <c r="D110" s="91" t="s">
        <v>4</v>
      </c>
      <c r="E110" s="189" t="s">
        <v>260</v>
      </c>
      <c r="F110" s="189" t="s">
        <v>19</v>
      </c>
      <c r="G110" s="140">
        <v>21500</v>
      </c>
      <c r="H110" s="140">
        <v>0</v>
      </c>
      <c r="I110" s="140">
        <f t="shared" si="85"/>
        <v>21500</v>
      </c>
      <c r="J110" s="141">
        <f>IF(G110&gt;=Datos!$D$14,(Datos!$D$14*Datos!$C$14),IF(G110&lt;=Datos!$D$14,(G110*Datos!$C$14)))</f>
        <v>617.04999999999995</v>
      </c>
      <c r="K110" s="142" t="str">
        <f>IF((G110-J110-L110)&lt;=Datos!$G$7,"0",IF((G110-J110-L110)&lt;=Datos!$G$8,((G110-J110-L110)-Datos!$F$8)*Datos!$I$6,IF((G110-J110-L110)&lt;=Datos!$G$9,Datos!$I$8+((G110-J110-L110)-Datos!$F$9)*Datos!$J$6,IF((G110-J110-L110)&gt;=Datos!$F$10,(Datos!$I$8+Datos!$J$8)+((G110-J110-L110)-Datos!$F$10)*Datos!$K$6))))</f>
        <v>0</v>
      </c>
      <c r="L110" s="141">
        <f>IF(G110&gt;=Datos!$D$15,(Datos!$D$15*Datos!$C$15),IF(G110&lt;=Datos!$D$15,(G110*Datos!$C$15)))</f>
        <v>653.6</v>
      </c>
      <c r="M110" s="140">
        <v>7363.92</v>
      </c>
      <c r="N110" s="140">
        <f t="shared" si="86"/>
        <v>8634.57</v>
      </c>
      <c r="O110" s="160">
        <f t="shared" si="87"/>
        <v>12865.43</v>
      </c>
    </row>
    <row r="111" spans="1:15" ht="29.25" customHeight="1" x14ac:dyDescent="0.2">
      <c r="A111" s="186">
        <v>79</v>
      </c>
      <c r="B111" s="188" t="s">
        <v>695</v>
      </c>
      <c r="C111" s="188" t="s">
        <v>310</v>
      </c>
      <c r="D111" s="91" t="s">
        <v>4</v>
      </c>
      <c r="E111" s="189" t="s">
        <v>260</v>
      </c>
      <c r="F111" s="189" t="s">
        <v>19</v>
      </c>
      <c r="G111" s="140">
        <v>21500</v>
      </c>
      <c r="H111" s="140">
        <v>0</v>
      </c>
      <c r="I111" s="140">
        <f t="shared" si="85"/>
        <v>21500</v>
      </c>
      <c r="J111" s="141">
        <f>IF(G111&gt;=Datos!$D$14,(Datos!$D$14*Datos!$C$14),IF(G111&lt;=Datos!$D$14,(G111*Datos!$C$14)))</f>
        <v>617.04999999999995</v>
      </c>
      <c r="K111" s="142" t="str">
        <f>IF((G111-J111-L111)&lt;=Datos!$G$7,"0",IF((G111-J111-L111)&lt;=Datos!$G$8,((G111-J111-L111)-Datos!$F$8)*Datos!$I$6,IF((G111-J111-L111)&lt;=Datos!$G$9,Datos!$I$8+((G111-J111-L111)-Datos!$F$9)*Datos!$J$6,IF((G111-J111-L111)&gt;=Datos!$F$10,(Datos!$I$8+Datos!$J$8)+((G111-J111-L111)-Datos!$F$10)*Datos!$K$6))))</f>
        <v>0</v>
      </c>
      <c r="L111" s="141">
        <f>IF(G111&gt;=Datos!$D$15,(Datos!$D$15*Datos!$C$15),IF(G111&lt;=Datos!$D$15,(G111*Datos!$C$15)))</f>
        <v>653.6</v>
      </c>
      <c r="M111" s="140">
        <v>7554.71</v>
      </c>
      <c r="N111" s="140">
        <f t="shared" si="86"/>
        <v>8825.36</v>
      </c>
      <c r="O111" s="160">
        <f t="shared" si="87"/>
        <v>12674.64</v>
      </c>
    </row>
    <row r="112" spans="1:15" ht="29.25" customHeight="1" x14ac:dyDescent="0.2">
      <c r="A112" s="186">
        <v>80</v>
      </c>
      <c r="B112" s="188" t="s">
        <v>110</v>
      </c>
      <c r="C112" s="188" t="s">
        <v>264</v>
      </c>
      <c r="D112" s="91" t="s">
        <v>4</v>
      </c>
      <c r="E112" s="189" t="s">
        <v>260</v>
      </c>
      <c r="F112" s="189" t="s">
        <v>19</v>
      </c>
      <c r="G112" s="140">
        <v>13860</v>
      </c>
      <c r="H112" s="140">
        <v>0</v>
      </c>
      <c r="I112" s="140">
        <f t="shared" si="85"/>
        <v>13860</v>
      </c>
      <c r="J112" s="141">
        <f>IF(G112&gt;=Datos!$D$14,(Datos!$D$14*Datos!$C$14),IF(G112&lt;=Datos!$D$14,(G112*Datos!$C$14)))</f>
        <v>397.78199999999998</v>
      </c>
      <c r="K112" s="142" t="str">
        <f>IF((G112-J112-L112)&lt;=Datos!$G$7,"0",IF((G112-J112-L112)&lt;=Datos!$G$8,((G112-J112-L112)-Datos!$F$8)*Datos!$I$6,IF((G112-J112-L112)&lt;=Datos!$G$9,Datos!$I$8+((G112-J112-L112)-Datos!$F$9)*Datos!$J$6,IF((G112-J112-L112)&gt;=Datos!$F$10,(Datos!$I$8+Datos!$J$8)+((G112-J112-L112)-Datos!$F$10)*Datos!$K$6))))</f>
        <v>0</v>
      </c>
      <c r="L112" s="141">
        <f>IF(G112&gt;=Datos!$D$15,(Datos!$D$15*Datos!$C$15),IF(G112&lt;=Datos!$D$15,(G112*Datos!$C$15)))</f>
        <v>421.34399999999999</v>
      </c>
      <c r="M112" s="140">
        <v>25</v>
      </c>
      <c r="N112" s="140">
        <f t="shared" si="86"/>
        <v>844.12599999999998</v>
      </c>
      <c r="O112" s="160">
        <f t="shared" si="87"/>
        <v>13015.874</v>
      </c>
    </row>
    <row r="113" spans="1:15" ht="29.25" customHeight="1" x14ac:dyDescent="0.2">
      <c r="A113" s="186">
        <v>81</v>
      </c>
      <c r="B113" s="188" t="s">
        <v>699</v>
      </c>
      <c r="C113" s="188" t="s">
        <v>264</v>
      </c>
      <c r="D113" s="91" t="s">
        <v>4</v>
      </c>
      <c r="E113" s="189" t="s">
        <v>260</v>
      </c>
      <c r="F113" s="189" t="s">
        <v>261</v>
      </c>
      <c r="G113" s="140">
        <v>21500</v>
      </c>
      <c r="H113" s="140">
        <v>0</v>
      </c>
      <c r="I113" s="140">
        <f t="shared" si="85"/>
        <v>21500</v>
      </c>
      <c r="J113" s="141">
        <f>IF(G113&gt;=Datos!$D$14,(Datos!$D$14*Datos!$C$14),IF(G113&lt;=Datos!$D$14,(G113*Datos!$C$14)))</f>
        <v>617.04999999999995</v>
      </c>
      <c r="K113" s="142" t="str">
        <f>IF((G113-J113-L113)&lt;=Datos!$G$7,"0",IF((G113-J113-L113)&lt;=Datos!$G$8,((G113-J113-L113)-Datos!$F$8)*Datos!$I$6,IF((G113-J113-L113)&lt;=Datos!$G$9,Datos!$I$8+((G113-J113-L113)-Datos!$F$9)*Datos!$J$6,IF((G113-J113-L113)&gt;=Datos!$F$10,(Datos!$I$8+Datos!$J$8)+((G113-J113-L113)-Datos!$F$10)*Datos!$K$6))))</f>
        <v>0</v>
      </c>
      <c r="L113" s="141">
        <f>IF(G113&gt;=Datos!$D$15,(Datos!$D$15*Datos!$C$15),IF(G113&lt;=Datos!$D$15,(G113*Datos!$C$15)))</f>
        <v>653.6</v>
      </c>
      <c r="M113" s="140">
        <v>25</v>
      </c>
      <c r="N113" s="140">
        <f t="shared" si="86"/>
        <v>1295.6500000000001</v>
      </c>
      <c r="O113" s="160">
        <f t="shared" si="87"/>
        <v>20204.349999999999</v>
      </c>
    </row>
    <row r="114" spans="1:15" ht="29.25" customHeight="1" x14ac:dyDescent="0.2">
      <c r="A114" s="186">
        <v>82</v>
      </c>
      <c r="B114" s="188" t="s">
        <v>120</v>
      </c>
      <c r="C114" s="188" t="s">
        <v>264</v>
      </c>
      <c r="D114" s="91" t="s">
        <v>524</v>
      </c>
      <c r="E114" s="189" t="s">
        <v>260</v>
      </c>
      <c r="F114" s="189" t="s">
        <v>19</v>
      </c>
      <c r="G114" s="140">
        <v>26000</v>
      </c>
      <c r="H114" s="140">
        <v>0</v>
      </c>
      <c r="I114" s="140">
        <f t="shared" si="85"/>
        <v>26000</v>
      </c>
      <c r="J114" s="141">
        <f>IF(G114&gt;=Datos!$D$14,(Datos!$D$14*Datos!$C$14),IF(G114&lt;=Datos!$D$14,(G114*Datos!$C$14)))</f>
        <v>746.2</v>
      </c>
      <c r="K114" s="142" t="str">
        <f>IF((G114-J114-L114)&lt;=Datos!$G$7,"0",IF((G114-J114-L114)&lt;=Datos!$G$8,((G114-J114-L114)-Datos!$F$8)*Datos!$I$6,IF((G114-J114-L114)&lt;=Datos!$G$9,Datos!$I$8+((G114-J114-L114)-Datos!$F$9)*Datos!$J$6,IF((G114-J114-L114)&gt;=Datos!$F$10,(Datos!$I$8+Datos!$J$8)+((G114-J114-L114)-Datos!$F$10)*Datos!$K$6))))</f>
        <v>0</v>
      </c>
      <c r="L114" s="141">
        <f>IF(G114&gt;=Datos!$D$15,(Datos!$D$15*Datos!$C$15),IF(G114&lt;=Datos!$D$15,(G114*Datos!$C$15)))</f>
        <v>790.4</v>
      </c>
      <c r="M114" s="140">
        <v>25</v>
      </c>
      <c r="N114" s="140">
        <f t="shared" si="86"/>
        <v>1561.6</v>
      </c>
      <c r="O114" s="160">
        <f t="shared" si="87"/>
        <v>24438.400000000001</v>
      </c>
    </row>
    <row r="115" spans="1:15" ht="29.25" customHeight="1" x14ac:dyDescent="0.2">
      <c r="A115" s="186">
        <v>83</v>
      </c>
      <c r="B115" s="188" t="s">
        <v>330</v>
      </c>
      <c r="C115" s="188" t="s">
        <v>310</v>
      </c>
      <c r="D115" s="91" t="s">
        <v>524</v>
      </c>
      <c r="E115" s="189" t="s">
        <v>260</v>
      </c>
      <c r="F115" s="189" t="s">
        <v>19</v>
      </c>
      <c r="G115" s="140">
        <v>26000</v>
      </c>
      <c r="H115" s="140">
        <v>0</v>
      </c>
      <c r="I115" s="140">
        <f t="shared" si="85"/>
        <v>26000</v>
      </c>
      <c r="J115" s="141">
        <f>IF(G115&gt;=Datos!$D$14,(Datos!$D$14*Datos!$C$14),IF(G115&lt;=Datos!$D$14,(G115*Datos!$C$14)))</f>
        <v>746.2</v>
      </c>
      <c r="K115" s="142" t="str">
        <f>IF((G115-J115-L115)&lt;=Datos!$G$7,"0",IF((G115-J115-L115)&lt;=Datos!$G$8,((G115-J115-L115)-Datos!$F$8)*Datos!$I$6,IF((G115-J115-L115)&lt;=Datos!$G$9,Datos!$I$8+((G115-J115-L115)-Datos!$F$9)*Datos!$J$6,IF((G115-J115-L115)&gt;=Datos!$F$10,(Datos!$I$8+Datos!$J$8)+((G115-J115-L115)-Datos!$F$10)*Datos!$K$6))))</f>
        <v>0</v>
      </c>
      <c r="L115" s="141">
        <f>IF(G115&gt;=Datos!$D$15,(Datos!$D$15*Datos!$C$15),IF(G115&lt;=Datos!$D$15,(G115*Datos!$C$15)))</f>
        <v>790.4</v>
      </c>
      <c r="M115" s="140">
        <v>3939.17</v>
      </c>
      <c r="N115" s="140">
        <f t="shared" si="86"/>
        <v>5475.77</v>
      </c>
      <c r="O115" s="160">
        <f t="shared" si="87"/>
        <v>20524.23</v>
      </c>
    </row>
    <row r="116" spans="1:15" ht="29.25" customHeight="1" x14ac:dyDescent="0.2">
      <c r="A116" s="186">
        <v>84</v>
      </c>
      <c r="B116" s="188" t="s">
        <v>124</v>
      </c>
      <c r="C116" s="188" t="s">
        <v>266</v>
      </c>
      <c r="D116" s="91" t="s">
        <v>4</v>
      </c>
      <c r="E116" s="189" t="s">
        <v>260</v>
      </c>
      <c r="F116" s="189" t="s">
        <v>261</v>
      </c>
      <c r="G116" s="140">
        <v>21500</v>
      </c>
      <c r="H116" s="140">
        <v>0</v>
      </c>
      <c r="I116" s="140">
        <f t="shared" si="85"/>
        <v>21500</v>
      </c>
      <c r="J116" s="141">
        <f>IF(G116&gt;=Datos!$D$14,(Datos!$D$14*Datos!$C$14),IF(G116&lt;=Datos!$D$14,(G116*Datos!$C$14)))</f>
        <v>617.04999999999995</v>
      </c>
      <c r="K116" s="142" t="str">
        <f>IF((G116-J116-L116)&lt;=Datos!$G$7,"0",IF((G116-J116-L116)&lt;=Datos!$G$8,((G116-J116-L116)-Datos!$F$8)*Datos!$I$6,IF((G116-J116-L116)&lt;=Datos!$G$9,Datos!$I$8+((G116-J116-L116)-Datos!$F$9)*Datos!$J$6,IF((G116-J116-L116)&gt;=Datos!$F$10,(Datos!$I$8+Datos!$J$8)+((G116-J116-L116)-Datos!$F$10)*Datos!$K$6))))</f>
        <v>0</v>
      </c>
      <c r="L116" s="141">
        <f>IF(G116&gt;=Datos!$D$15,(Datos!$D$15*Datos!$C$15),IF(G116&lt;=Datos!$D$15,(G116*Datos!$C$15)))</f>
        <v>653.6</v>
      </c>
      <c r="M116" s="140">
        <v>8415.09</v>
      </c>
      <c r="N116" s="140">
        <f t="shared" si="86"/>
        <v>9685.74</v>
      </c>
      <c r="O116" s="160">
        <f t="shared" si="87"/>
        <v>11814.26</v>
      </c>
    </row>
    <row r="117" spans="1:15" ht="29.25" customHeight="1" x14ac:dyDescent="0.2">
      <c r="A117" s="186">
        <v>85</v>
      </c>
      <c r="B117" s="188" t="s">
        <v>835</v>
      </c>
      <c r="C117" s="188" t="s">
        <v>310</v>
      </c>
      <c r="D117" s="91" t="s">
        <v>4</v>
      </c>
      <c r="E117" s="189" t="s">
        <v>260</v>
      </c>
      <c r="F117" s="189" t="s">
        <v>19</v>
      </c>
      <c r="G117" s="140">
        <v>17500</v>
      </c>
      <c r="H117" s="140">
        <v>0</v>
      </c>
      <c r="I117" s="140">
        <f t="shared" si="85"/>
        <v>17500</v>
      </c>
      <c r="J117" s="141">
        <f>IF(G117&gt;=Datos!$D$14,(Datos!$D$14*Datos!$C$14),IF(G117&lt;=Datos!$D$14,(G117*Datos!$C$14)))</f>
        <v>502.25</v>
      </c>
      <c r="K117" s="142" t="str">
        <f>IF((G117-J117-L117)&lt;=Datos!$G$7,"0",IF((G117-J117-L117)&lt;=Datos!$G$8,((G117-J117-L117)-Datos!$F$8)*Datos!$I$6,IF((G117-J117-L117)&lt;=Datos!$G$9,Datos!$I$8+((G117-J117-L117)-Datos!$F$9)*Datos!$J$6,IF((G117-J117-L117)&gt;=Datos!$F$10,(Datos!$I$8+Datos!$J$8)+((G117-J117-L117)-Datos!$F$10)*Datos!$K$6))))</f>
        <v>0</v>
      </c>
      <c r="L117" s="141">
        <f>IF(G117&gt;=Datos!$D$15,(Datos!$D$15*Datos!$C$15),IF(G117&lt;=Datos!$D$15,(G117*Datos!$C$15)))</f>
        <v>532</v>
      </c>
      <c r="M117" s="140">
        <v>25</v>
      </c>
      <c r="N117" s="140">
        <f t="shared" si="86"/>
        <v>1059.25</v>
      </c>
      <c r="O117" s="160">
        <f t="shared" si="87"/>
        <v>16440.75</v>
      </c>
    </row>
    <row r="118" spans="1:15" ht="29.25" customHeight="1" x14ac:dyDescent="0.2">
      <c r="A118" s="186">
        <v>86</v>
      </c>
      <c r="B118" s="188" t="s">
        <v>526</v>
      </c>
      <c r="C118" s="188" t="s">
        <v>265</v>
      </c>
      <c r="D118" s="91" t="s">
        <v>4</v>
      </c>
      <c r="E118" s="189" t="s">
        <v>260</v>
      </c>
      <c r="F118" s="189" t="s">
        <v>19</v>
      </c>
      <c r="G118" s="140">
        <v>21500</v>
      </c>
      <c r="H118" s="140">
        <v>0</v>
      </c>
      <c r="I118" s="140">
        <f t="shared" si="85"/>
        <v>21500</v>
      </c>
      <c r="J118" s="141">
        <f>IF(G118&gt;=Datos!$D$14,(Datos!$D$14*Datos!$C$14),IF(G118&lt;=Datos!$D$14,(G118*Datos!$C$14)))</f>
        <v>617.04999999999995</v>
      </c>
      <c r="K118" s="142" t="str">
        <f>IF((G118-J118-L118)&lt;=Datos!$G$7,"0",IF((G118-J118-L118)&lt;=Datos!$G$8,((G118-J118-L118)-Datos!$F$8)*Datos!$I$6,IF((G118-J118-L118)&lt;=Datos!$G$9,Datos!$I$8+((G118-J118-L118)-Datos!$F$9)*Datos!$J$6,IF((G118-J118-L118)&gt;=Datos!$F$10,(Datos!$I$8+Datos!$J$8)+((G118-J118-L118)-Datos!$F$10)*Datos!$K$6))))</f>
        <v>0</v>
      </c>
      <c r="L118" s="141">
        <f>IF(G118&gt;=Datos!$D$15,(Datos!$D$15*Datos!$C$15),IF(G118&lt;=Datos!$D$15,(G118*Datos!$C$15)))</f>
        <v>653.6</v>
      </c>
      <c r="M118" s="140">
        <v>2646.09</v>
      </c>
      <c r="N118" s="140">
        <f t="shared" si="86"/>
        <v>3916.7400000000002</v>
      </c>
      <c r="O118" s="160">
        <f t="shared" si="87"/>
        <v>17583.259999999998</v>
      </c>
    </row>
    <row r="119" spans="1:15" ht="29.25" customHeight="1" x14ac:dyDescent="0.2">
      <c r="A119" s="186">
        <v>87</v>
      </c>
      <c r="B119" s="188" t="s">
        <v>133</v>
      </c>
      <c r="C119" s="188" t="s">
        <v>265</v>
      </c>
      <c r="D119" s="91" t="s">
        <v>4</v>
      </c>
      <c r="E119" s="189" t="s">
        <v>260</v>
      </c>
      <c r="F119" s="189" t="s">
        <v>19</v>
      </c>
      <c r="G119" s="140">
        <v>21500</v>
      </c>
      <c r="H119" s="140">
        <v>0</v>
      </c>
      <c r="I119" s="140">
        <f t="shared" si="85"/>
        <v>21500</v>
      </c>
      <c r="J119" s="141">
        <f>IF(G119&gt;=Datos!$D$14,(Datos!$D$14*Datos!$C$14),IF(G119&lt;=Datos!$D$14,(G119*Datos!$C$14)))</f>
        <v>617.04999999999995</v>
      </c>
      <c r="K119" s="142" t="str">
        <f>IF((G119-J119-L119)&lt;=Datos!$G$7,"0",IF((G119-J119-L119)&lt;=Datos!$G$8,((G119-J119-L119)-Datos!$F$8)*Datos!$I$6,IF((G119-J119-L119)&lt;=Datos!$G$9,Datos!$I$8+((G119-J119-L119)-Datos!$F$9)*Datos!$J$6,IF((G119-J119-L119)&gt;=Datos!$F$10,(Datos!$I$8+Datos!$J$8)+((G119-J119-L119)-Datos!$F$10)*Datos!$K$6))))</f>
        <v>0</v>
      </c>
      <c r="L119" s="141">
        <f>IF(G119&gt;=Datos!$D$15,(Datos!$D$15*Datos!$C$15),IF(G119&lt;=Datos!$D$15,(G119*Datos!$C$15)))</f>
        <v>653.6</v>
      </c>
      <c r="M119" s="140">
        <v>3864.56</v>
      </c>
      <c r="N119" s="140">
        <f t="shared" si="86"/>
        <v>5135.21</v>
      </c>
      <c r="O119" s="160">
        <f t="shared" si="87"/>
        <v>16364.79</v>
      </c>
    </row>
    <row r="120" spans="1:15" ht="29.25" customHeight="1" x14ac:dyDescent="0.2">
      <c r="A120" s="186">
        <v>88</v>
      </c>
      <c r="B120" s="188" t="s">
        <v>140</v>
      </c>
      <c r="C120" s="188" t="s">
        <v>266</v>
      </c>
      <c r="D120" s="91" t="s">
        <v>4</v>
      </c>
      <c r="E120" s="189" t="s">
        <v>260</v>
      </c>
      <c r="F120" s="189" t="s">
        <v>261</v>
      </c>
      <c r="G120" s="140">
        <v>21500</v>
      </c>
      <c r="H120" s="140">
        <v>0</v>
      </c>
      <c r="I120" s="140">
        <f t="shared" si="85"/>
        <v>21500</v>
      </c>
      <c r="J120" s="141">
        <f>IF(G120&gt;=Datos!$D$14,(Datos!$D$14*Datos!$C$14),IF(G120&lt;=Datos!$D$14,(G120*Datos!$C$14)))</f>
        <v>617.04999999999995</v>
      </c>
      <c r="K120" s="142" t="str">
        <f>IF((G120-J120-L120)&lt;=Datos!$G$7,"0",IF((G120-J120-L120)&lt;=Datos!$G$8,((G120-J120-L120)-Datos!$F$8)*Datos!$I$6,IF((G120-J120-L120)&lt;=Datos!$G$9,Datos!$I$8+((G120-J120-L120)-Datos!$F$9)*Datos!$J$6,IF((G120-J120-L120)&gt;=Datos!$F$10,(Datos!$I$8+Datos!$J$8)+((G120-J120-L120)-Datos!$F$10)*Datos!$K$6))))</f>
        <v>0</v>
      </c>
      <c r="L120" s="141">
        <f>IF(G120&gt;=Datos!$D$15,(Datos!$D$15*Datos!$C$15),IF(G120&lt;=Datos!$D$15,(G120*Datos!$C$15)))</f>
        <v>653.6</v>
      </c>
      <c r="M120" s="140">
        <v>4105.54</v>
      </c>
      <c r="N120" s="140">
        <f t="shared" si="86"/>
        <v>5376.1900000000005</v>
      </c>
      <c r="O120" s="160">
        <f t="shared" si="87"/>
        <v>16123.81</v>
      </c>
    </row>
    <row r="121" spans="1:15" ht="29.25" customHeight="1" x14ac:dyDescent="0.2">
      <c r="A121" s="186">
        <v>89</v>
      </c>
      <c r="B121" s="188" t="s">
        <v>613</v>
      </c>
      <c r="C121" s="188" t="s">
        <v>310</v>
      </c>
      <c r="D121" s="91" t="s">
        <v>4</v>
      </c>
      <c r="E121" s="189" t="s">
        <v>260</v>
      </c>
      <c r="F121" s="189" t="s">
        <v>19</v>
      </c>
      <c r="G121" s="140">
        <v>21500</v>
      </c>
      <c r="H121" s="140">
        <v>0</v>
      </c>
      <c r="I121" s="140">
        <f t="shared" si="85"/>
        <v>21500</v>
      </c>
      <c r="J121" s="141">
        <f>IF(G121&gt;=Datos!$D$14,(Datos!$D$14*Datos!$C$14),IF(G121&lt;=Datos!$D$14,(G121*Datos!$C$14)))</f>
        <v>617.04999999999995</v>
      </c>
      <c r="K121" s="142" t="str">
        <f>IF((G121-J121-L121)&lt;=Datos!$G$7,"0",IF((G121-J121-L121)&lt;=Datos!$G$8,((G121-J121-L121)-Datos!$F$8)*Datos!$I$6,IF((G121-J121-L121)&lt;=Datos!$G$9,Datos!$I$8+((G121-J121-L121)-Datos!$F$9)*Datos!$J$6,IF((G121-J121-L121)&gt;=Datos!$F$10,(Datos!$I$8+Datos!$J$8)+((G121-J121-L121)-Datos!$F$10)*Datos!$K$6))))</f>
        <v>0</v>
      </c>
      <c r="L121" s="141">
        <f>IF(G121&gt;=Datos!$D$15,(Datos!$D$15*Datos!$C$15),IF(G121&lt;=Datos!$D$15,(G121*Datos!$C$15)))</f>
        <v>653.6</v>
      </c>
      <c r="M121" s="140">
        <v>1995.14</v>
      </c>
      <c r="N121" s="140">
        <f t="shared" si="86"/>
        <v>3265.79</v>
      </c>
      <c r="O121" s="160">
        <f t="shared" si="87"/>
        <v>18234.21</v>
      </c>
    </row>
    <row r="122" spans="1:15" ht="29.25" customHeight="1" x14ac:dyDescent="0.2">
      <c r="A122" s="186">
        <v>90</v>
      </c>
      <c r="B122" s="188" t="s">
        <v>146</v>
      </c>
      <c r="C122" s="188" t="s">
        <v>264</v>
      </c>
      <c r="D122" s="91" t="s">
        <v>4</v>
      </c>
      <c r="E122" s="189" t="s">
        <v>260</v>
      </c>
      <c r="F122" s="189" t="s">
        <v>19</v>
      </c>
      <c r="G122" s="140">
        <v>21500</v>
      </c>
      <c r="H122" s="140">
        <v>0</v>
      </c>
      <c r="I122" s="140">
        <f t="shared" si="85"/>
        <v>21500</v>
      </c>
      <c r="J122" s="141">
        <f>IF(G122&gt;=Datos!$D$14,(Datos!$D$14*Datos!$C$14),IF(G122&lt;=Datos!$D$14,(G122*Datos!$C$14)))</f>
        <v>617.04999999999995</v>
      </c>
      <c r="K122" s="142" t="str">
        <f>IF((G122-J122-L122)&lt;=Datos!$G$7,"0",IF((G122-J122-L122)&lt;=Datos!$G$8,((G122-J122-L122)-Datos!$F$8)*Datos!$I$6,IF((G122-J122-L122)&lt;=Datos!$G$9,Datos!$I$8+((G122-J122-L122)-Datos!$F$9)*Datos!$J$6,IF((G122-J122-L122)&gt;=Datos!$F$10,(Datos!$I$8+Datos!$J$8)+((G122-J122-L122)-Datos!$F$10)*Datos!$K$6))))</f>
        <v>0</v>
      </c>
      <c r="L122" s="141">
        <f>IF(G122&gt;=Datos!$D$15,(Datos!$D$15*Datos!$C$15),IF(G122&lt;=Datos!$D$15,(G122*Datos!$C$15)))</f>
        <v>653.6</v>
      </c>
      <c r="M122" s="140">
        <v>2025</v>
      </c>
      <c r="N122" s="140">
        <f t="shared" si="86"/>
        <v>3295.65</v>
      </c>
      <c r="O122" s="160">
        <f t="shared" si="87"/>
        <v>18204.349999999999</v>
      </c>
    </row>
    <row r="123" spans="1:15" ht="29.25" customHeight="1" x14ac:dyDescent="0.2">
      <c r="A123" s="186">
        <v>91</v>
      </c>
      <c r="B123" s="187" t="s">
        <v>147</v>
      </c>
      <c r="C123" s="188" t="s">
        <v>264</v>
      </c>
      <c r="D123" s="116" t="s">
        <v>524</v>
      </c>
      <c r="E123" s="189" t="s">
        <v>260</v>
      </c>
      <c r="F123" s="189" t="s">
        <v>19</v>
      </c>
      <c r="G123" s="117">
        <v>26000</v>
      </c>
      <c r="H123" s="140">
        <v>0</v>
      </c>
      <c r="I123" s="140">
        <f t="shared" si="85"/>
        <v>26000</v>
      </c>
      <c r="J123" s="141">
        <f>IF(G123&gt;=Datos!$D$14,(Datos!$D$14*Datos!$C$14),IF(G123&lt;=Datos!$D$14,(G123*Datos!$C$14)))</f>
        <v>746.2</v>
      </c>
      <c r="K123" s="142" t="str">
        <f>IF((G123-J123-L123)&lt;=Datos!$G$7,"0",IF((G123-J123-L123)&lt;=Datos!$G$8,((G123-J123-L123)-Datos!$F$8)*Datos!$I$6,IF((G123-J123-L123)&lt;=Datos!$G$9,Datos!$I$8+((G123-J123-L123)-Datos!$F$9)*Datos!$J$6,IF((G123-J123-L123)&gt;=Datos!$F$10,(Datos!$I$8+Datos!$J$8)+((G123-J123-L123)-Datos!$F$10)*Datos!$K$6))))</f>
        <v>0</v>
      </c>
      <c r="L123" s="141">
        <f>IF(G123&gt;=Datos!$D$15,(Datos!$D$15*Datos!$C$15),IF(G123&lt;=Datos!$D$15,(G123*Datos!$C$15)))</f>
        <v>790.4</v>
      </c>
      <c r="M123" s="140">
        <v>1538.05</v>
      </c>
      <c r="N123" s="140">
        <f t="shared" si="86"/>
        <v>3074.6499999999996</v>
      </c>
      <c r="O123" s="160">
        <f t="shared" si="87"/>
        <v>22925.35</v>
      </c>
    </row>
    <row r="124" spans="1:15" ht="29.25" customHeight="1" x14ac:dyDescent="0.2">
      <c r="A124" s="186">
        <v>92</v>
      </c>
      <c r="B124" s="188" t="s">
        <v>148</v>
      </c>
      <c r="C124" s="188" t="s">
        <v>266</v>
      </c>
      <c r="D124" s="91" t="s">
        <v>4</v>
      </c>
      <c r="E124" s="189" t="s">
        <v>260</v>
      </c>
      <c r="F124" s="189" t="s">
        <v>19</v>
      </c>
      <c r="G124" s="140">
        <v>21500</v>
      </c>
      <c r="H124" s="140">
        <v>0</v>
      </c>
      <c r="I124" s="140">
        <f t="shared" si="85"/>
        <v>21500</v>
      </c>
      <c r="J124" s="141">
        <f>IF(G124&gt;=Datos!$D$14,(Datos!$D$14*Datos!$C$14),IF(G124&lt;=Datos!$D$14,(G124*Datos!$C$14)))</f>
        <v>617.04999999999995</v>
      </c>
      <c r="K124" s="142" t="str">
        <f>IF((G124-J124-L124)&lt;=Datos!$G$7,"0",IF((G124-J124-L124)&lt;=Datos!$G$8,((G124-J124-L124)-Datos!$F$8)*Datos!$I$6,IF((G124-J124-L124)&lt;=Datos!$G$9,Datos!$I$8+((G124-J124-L124)-Datos!$F$9)*Datos!$J$6,IF((G124-J124-L124)&gt;=Datos!$F$10,(Datos!$I$8+Datos!$J$8)+((G124-J124-L124)-Datos!$F$10)*Datos!$K$6))))</f>
        <v>0</v>
      </c>
      <c r="L124" s="141">
        <f>IF(G124&gt;=Datos!$D$15,(Datos!$D$15*Datos!$C$15),IF(G124&lt;=Datos!$D$15,(G124*Datos!$C$15)))</f>
        <v>653.6</v>
      </c>
      <c r="M124" s="140">
        <v>3109.05</v>
      </c>
      <c r="N124" s="140">
        <f t="shared" si="86"/>
        <v>4379.7000000000007</v>
      </c>
      <c r="O124" s="160">
        <f t="shared" si="87"/>
        <v>17120.3</v>
      </c>
    </row>
    <row r="125" spans="1:15" ht="29.25" customHeight="1" x14ac:dyDescent="0.2">
      <c r="A125" s="186">
        <v>93</v>
      </c>
      <c r="B125" s="188" t="s">
        <v>696</v>
      </c>
      <c r="C125" s="188" t="s">
        <v>265</v>
      </c>
      <c r="D125" s="91" t="s">
        <v>4</v>
      </c>
      <c r="E125" s="189" t="s">
        <v>260</v>
      </c>
      <c r="F125" s="189" t="s">
        <v>19</v>
      </c>
      <c r="G125" s="140">
        <v>21500</v>
      </c>
      <c r="H125" s="140">
        <v>0</v>
      </c>
      <c r="I125" s="140">
        <f t="shared" si="85"/>
        <v>21500</v>
      </c>
      <c r="J125" s="141">
        <f>IF(G125&gt;=Datos!$D$14,(Datos!$D$14*Datos!$C$14),IF(G125&lt;=Datos!$D$14,(G125*Datos!$C$14)))</f>
        <v>617.04999999999995</v>
      </c>
      <c r="K125" s="142" t="str">
        <f>IF((G125-J125-L125)&lt;=Datos!$G$7,"0",IF((G125-J125-L125)&lt;=Datos!$G$8,((G125-J125-L125)-Datos!$F$8)*Datos!$I$6,IF((G125-J125-L125)&lt;=Datos!$G$9,Datos!$I$8+((G125-J125-L125)-Datos!$F$9)*Datos!$J$6,IF((G125-J125-L125)&gt;=Datos!$F$10,(Datos!$I$8+Datos!$J$8)+((G125-J125-L125)-Datos!$F$10)*Datos!$K$6))))</f>
        <v>0</v>
      </c>
      <c r="L125" s="141">
        <f>IF(G125&gt;=Datos!$D$15,(Datos!$D$15*Datos!$C$15),IF(G125&lt;=Datos!$D$15,(G125*Datos!$C$15)))</f>
        <v>653.6</v>
      </c>
      <c r="M125" s="140">
        <v>1773.2</v>
      </c>
      <c r="N125" s="140">
        <f t="shared" si="86"/>
        <v>3043.8500000000004</v>
      </c>
      <c r="O125" s="160">
        <f t="shared" si="87"/>
        <v>18456.150000000001</v>
      </c>
    </row>
    <row r="126" spans="1:15" ht="29.25" customHeight="1" x14ac:dyDescent="0.2">
      <c r="A126" s="186">
        <v>94</v>
      </c>
      <c r="B126" s="188" t="s">
        <v>408</v>
      </c>
      <c r="C126" s="188" t="s">
        <v>265</v>
      </c>
      <c r="D126" s="91" t="s">
        <v>524</v>
      </c>
      <c r="E126" s="189" t="s">
        <v>260</v>
      </c>
      <c r="F126" s="189" t="s">
        <v>19</v>
      </c>
      <c r="G126" s="140">
        <v>31000</v>
      </c>
      <c r="H126" s="140">
        <v>0</v>
      </c>
      <c r="I126" s="140">
        <f t="shared" si="85"/>
        <v>31000</v>
      </c>
      <c r="J126" s="141">
        <f>IF(G126&gt;=Datos!$D$14,(Datos!$D$14*Datos!$C$14),IF(G126&lt;=Datos!$D$14,(G126*Datos!$C$14)))</f>
        <v>889.7</v>
      </c>
      <c r="K126" s="142" t="str">
        <f>IF((G126-J126-L126)&lt;=Datos!$G$7,"0",IF((G126-J126-L126)&lt;=Datos!$G$8,((G126-J126-L126)-Datos!$F$8)*Datos!$I$6,IF((G126-J126-L126)&lt;=Datos!$G$9,Datos!$I$8+((G126-J126-L126)-Datos!$F$9)*Datos!$J$6,IF((G126-J126-L126)&gt;=Datos!$F$10,(Datos!$I$8+Datos!$J$8)+((G126-J126-L126)-Datos!$F$10)*Datos!$K$6))))</f>
        <v>0</v>
      </c>
      <c r="L126" s="141">
        <f>IF(G126&gt;=Datos!$D$15,(Datos!$D$15*Datos!$C$15),IF(G126&lt;=Datos!$D$15,(G126*Datos!$C$15)))</f>
        <v>942.4</v>
      </c>
      <c r="M126" s="140">
        <v>2282.84</v>
      </c>
      <c r="N126" s="140">
        <f t="shared" si="86"/>
        <v>4114.9400000000005</v>
      </c>
      <c r="O126" s="160">
        <f t="shared" si="87"/>
        <v>26885.059999999998</v>
      </c>
    </row>
    <row r="127" spans="1:15" ht="29.25" customHeight="1" x14ac:dyDescent="0.2">
      <c r="A127" s="186">
        <v>95</v>
      </c>
      <c r="B127" s="188" t="s">
        <v>149</v>
      </c>
      <c r="C127" s="188" t="s">
        <v>265</v>
      </c>
      <c r="D127" s="91" t="s">
        <v>4</v>
      </c>
      <c r="E127" s="189" t="s">
        <v>260</v>
      </c>
      <c r="F127" s="189" t="s">
        <v>19</v>
      </c>
      <c r="G127" s="140">
        <v>21500</v>
      </c>
      <c r="H127" s="140">
        <v>0</v>
      </c>
      <c r="I127" s="140">
        <f t="shared" si="85"/>
        <v>21500</v>
      </c>
      <c r="J127" s="141">
        <f>IF(G127&gt;=Datos!$D$14,(Datos!$D$14*Datos!$C$14),IF(G127&lt;=Datos!$D$14,(G127*Datos!$C$14)))</f>
        <v>617.04999999999995</v>
      </c>
      <c r="K127" s="142" t="str">
        <f>IF((G127-J127-L127)&lt;=Datos!$G$7,"0",IF((G127-J127-L127)&lt;=Datos!$G$8,((G127-J127-L127)-Datos!$F$8)*Datos!$I$6,IF((G127-J127-L127)&lt;=Datos!$G$9,Datos!$I$8+((G127-J127-L127)-Datos!$F$9)*Datos!$J$6,IF((G127-J127-L127)&gt;=Datos!$F$10,(Datos!$I$8+Datos!$J$8)+((G127-J127-L127)-Datos!$F$10)*Datos!$K$6))))</f>
        <v>0</v>
      </c>
      <c r="L127" s="141">
        <f>IF(G127&gt;=Datos!$D$15,(Datos!$D$15*Datos!$C$15),IF(G127&lt;=Datos!$D$15,(G127*Datos!$C$15)))</f>
        <v>653.6</v>
      </c>
      <c r="M127" s="140">
        <v>2628.74</v>
      </c>
      <c r="N127" s="140">
        <f t="shared" si="86"/>
        <v>3899.39</v>
      </c>
      <c r="O127" s="160">
        <f t="shared" si="87"/>
        <v>17600.61</v>
      </c>
    </row>
    <row r="128" spans="1:15" ht="29.25" customHeight="1" x14ac:dyDescent="0.2">
      <c r="A128" s="186">
        <v>96</v>
      </c>
      <c r="B128" s="188" t="s">
        <v>697</v>
      </c>
      <c r="C128" s="188" t="s">
        <v>265</v>
      </c>
      <c r="D128" s="91" t="s">
        <v>4</v>
      </c>
      <c r="E128" s="189" t="s">
        <v>260</v>
      </c>
      <c r="F128" s="189" t="s">
        <v>19</v>
      </c>
      <c r="G128" s="140">
        <v>21500</v>
      </c>
      <c r="H128" s="140">
        <v>0</v>
      </c>
      <c r="I128" s="140">
        <f t="shared" si="85"/>
        <v>21500</v>
      </c>
      <c r="J128" s="141">
        <f>IF(G128&gt;=Datos!$D$14,(Datos!$D$14*Datos!$C$14),IF(G128&lt;=Datos!$D$14,(G128*Datos!$C$14)))</f>
        <v>617.04999999999995</v>
      </c>
      <c r="K128" s="142" t="str">
        <f>IF((G128-J128-L128)&lt;=Datos!$G$7,"0",IF((G128-J128-L128)&lt;=Datos!$G$8,((G128-J128-L128)-Datos!$F$8)*Datos!$I$6,IF((G128-J128-L128)&lt;=Datos!$G$9,Datos!$I$8+((G128-J128-L128)-Datos!$F$9)*Datos!$J$6,IF((G128-J128-L128)&gt;=Datos!$F$10,(Datos!$I$8+Datos!$J$8)+((G128-J128-L128)-Datos!$F$10)*Datos!$K$6))))</f>
        <v>0</v>
      </c>
      <c r="L128" s="141">
        <f>IF(G128&gt;=Datos!$D$15,(Datos!$D$15*Datos!$C$15),IF(G128&lt;=Datos!$D$15,(G128*Datos!$C$15)))</f>
        <v>653.6</v>
      </c>
      <c r="M128" s="140">
        <v>25</v>
      </c>
      <c r="N128" s="140">
        <f t="shared" si="86"/>
        <v>1295.6500000000001</v>
      </c>
      <c r="O128" s="160">
        <f t="shared" si="87"/>
        <v>20204.349999999999</v>
      </c>
    </row>
    <row r="129" spans="1:15" ht="29.25" customHeight="1" x14ac:dyDescent="0.2">
      <c r="A129" s="186">
        <v>97</v>
      </c>
      <c r="B129" s="188" t="s">
        <v>154</v>
      </c>
      <c r="C129" s="188" t="s">
        <v>265</v>
      </c>
      <c r="D129" s="91" t="s">
        <v>4</v>
      </c>
      <c r="E129" s="189" t="s">
        <v>260</v>
      </c>
      <c r="F129" s="189" t="s">
        <v>19</v>
      </c>
      <c r="G129" s="140">
        <v>21500</v>
      </c>
      <c r="H129" s="140">
        <v>0</v>
      </c>
      <c r="I129" s="140">
        <f t="shared" si="85"/>
        <v>21500</v>
      </c>
      <c r="J129" s="141">
        <f>IF(G129&gt;=Datos!$D$14,(Datos!$D$14*Datos!$C$14),IF(G129&lt;=Datos!$D$14,(G129*Datos!$C$14)))</f>
        <v>617.04999999999995</v>
      </c>
      <c r="K129" s="142" t="str">
        <f>IF((G129-J129-L129)&lt;=Datos!$G$7,"0",IF((G129-J129-L129)&lt;=Datos!$G$8,((G129-J129-L129)-Datos!$F$8)*Datos!$I$6,IF((G129-J129-L129)&lt;=Datos!$G$9,Datos!$I$8+((G129-J129-L129)-Datos!$F$9)*Datos!$J$6,IF((G129-J129-L129)&gt;=Datos!$F$10,(Datos!$I$8+Datos!$J$8)+((G129-J129-L129)-Datos!$F$10)*Datos!$K$6))))</f>
        <v>0</v>
      </c>
      <c r="L129" s="141">
        <f>IF(G129&gt;=Datos!$D$15,(Datos!$D$15*Datos!$C$15),IF(G129&lt;=Datos!$D$15,(G129*Datos!$C$15)))</f>
        <v>653.6</v>
      </c>
      <c r="M129" s="140">
        <v>25</v>
      </c>
      <c r="N129" s="140">
        <f t="shared" si="86"/>
        <v>1295.6500000000001</v>
      </c>
      <c r="O129" s="160">
        <f t="shared" si="87"/>
        <v>20204.349999999999</v>
      </c>
    </row>
    <row r="130" spans="1:15" ht="29.25" customHeight="1" x14ac:dyDescent="0.2">
      <c r="A130" s="186">
        <v>98</v>
      </c>
      <c r="B130" s="188" t="s">
        <v>917</v>
      </c>
      <c r="C130" s="188" t="s">
        <v>729</v>
      </c>
      <c r="D130" s="91" t="s">
        <v>4</v>
      </c>
      <c r="E130" s="189" t="s">
        <v>260</v>
      </c>
      <c r="F130" s="189" t="s">
        <v>19</v>
      </c>
      <c r="G130" s="140">
        <v>17500</v>
      </c>
      <c r="H130" s="140">
        <v>0</v>
      </c>
      <c r="I130" s="140">
        <f t="shared" si="85"/>
        <v>17500</v>
      </c>
      <c r="J130" s="141">
        <f>IF(G130&gt;=Datos!$D$14,(Datos!$D$14*Datos!$C$14),IF(G130&lt;=Datos!$D$14,(G130*Datos!$C$14)))</f>
        <v>502.25</v>
      </c>
      <c r="K130" s="142" t="str">
        <f>IF((G130-J130-L130)&lt;=Datos!$G$7,"0",IF((G130-J130-L130)&lt;=Datos!$G$8,((G130-J130-L130)-Datos!$F$8)*Datos!$I$6,IF((G130-J130-L130)&lt;=Datos!$G$9,Datos!$I$8+((G130-J130-L130)-Datos!$F$9)*Datos!$J$6,IF((G130-J130-L130)&gt;=Datos!$F$10,(Datos!$I$8+Datos!$J$8)+((G130-J130-L130)-Datos!$F$10)*Datos!$K$6))))</f>
        <v>0</v>
      </c>
      <c r="L130" s="141">
        <f>IF(G130&gt;=Datos!$D$15,(Datos!$D$15*Datos!$C$15),IF(G130&lt;=Datos!$D$15,(G130*Datos!$C$15)))</f>
        <v>532</v>
      </c>
      <c r="M130" s="140">
        <v>25</v>
      </c>
      <c r="N130" s="140">
        <f t="shared" si="86"/>
        <v>1059.25</v>
      </c>
      <c r="O130" s="160">
        <f t="shared" si="87"/>
        <v>16440.75</v>
      </c>
    </row>
    <row r="131" spans="1:15" ht="29.25" customHeight="1" x14ac:dyDescent="0.2">
      <c r="A131" s="186">
        <v>99</v>
      </c>
      <c r="B131" s="188" t="s">
        <v>523</v>
      </c>
      <c r="C131" s="188" t="s">
        <v>310</v>
      </c>
      <c r="D131" s="91" t="s">
        <v>524</v>
      </c>
      <c r="E131" s="189" t="s">
        <v>260</v>
      </c>
      <c r="F131" s="189" t="s">
        <v>19</v>
      </c>
      <c r="G131" s="140">
        <v>26000</v>
      </c>
      <c r="H131" s="140">
        <v>0</v>
      </c>
      <c r="I131" s="140">
        <f t="shared" si="85"/>
        <v>26000</v>
      </c>
      <c r="J131" s="141">
        <f>IF(G131&gt;=Datos!$D$14,(Datos!$D$14*Datos!$C$14),IF(G131&lt;=Datos!$D$14,(G131*Datos!$C$14)))</f>
        <v>746.2</v>
      </c>
      <c r="K131" s="142" t="str">
        <f>IF((G131-J131-L131)&lt;=Datos!$G$7,"0",IF((G131-J131-L131)&lt;=Datos!$G$8,((G131-J131-L131)-Datos!$F$8)*Datos!$I$6,IF((G131-J131-L131)&lt;=Datos!$G$9,Datos!$I$8+((G131-J131-L131)-Datos!$F$9)*Datos!$J$6,IF((G131-J131-L131)&gt;=Datos!$F$10,(Datos!$I$8+Datos!$J$8)+((G131-J131-L131)-Datos!$F$10)*Datos!$K$6))))</f>
        <v>0</v>
      </c>
      <c r="L131" s="141">
        <f>IF(G131&gt;=Datos!$D$15,(Datos!$D$15*Datos!$C$15),IF(G131&lt;=Datos!$D$15,(G131*Datos!$C$15)))</f>
        <v>790.4</v>
      </c>
      <c r="M131" s="140">
        <v>25</v>
      </c>
      <c r="N131" s="140">
        <f t="shared" si="86"/>
        <v>1561.6</v>
      </c>
      <c r="O131" s="160">
        <f t="shared" si="87"/>
        <v>24438.400000000001</v>
      </c>
    </row>
    <row r="132" spans="1:15" ht="29.25" customHeight="1" x14ac:dyDescent="0.2">
      <c r="A132" s="186">
        <v>100</v>
      </c>
      <c r="B132" s="188" t="s">
        <v>162</v>
      </c>
      <c r="C132" s="188" t="s">
        <v>264</v>
      </c>
      <c r="D132" s="91" t="s">
        <v>4</v>
      </c>
      <c r="E132" s="189" t="s">
        <v>260</v>
      </c>
      <c r="F132" s="189" t="s">
        <v>19</v>
      </c>
      <c r="G132" s="140">
        <v>21500</v>
      </c>
      <c r="H132" s="140">
        <v>0</v>
      </c>
      <c r="I132" s="140">
        <f t="shared" si="85"/>
        <v>21500</v>
      </c>
      <c r="J132" s="141">
        <f>IF(G132&gt;=Datos!$D$14,(Datos!$D$14*Datos!$C$14),IF(G132&lt;=Datos!$D$14,(G132*Datos!$C$14)))</f>
        <v>617.04999999999995</v>
      </c>
      <c r="K132" s="142" t="str">
        <f>IF((G132-J132-L132)&lt;=Datos!$G$7,"0",IF((G132-J132-L132)&lt;=Datos!$G$8,((G132-J132-L132)-Datos!$F$8)*Datos!$I$6,IF((G132-J132-L132)&lt;=Datos!$G$9,Datos!$I$8+((G132-J132-L132)-Datos!$F$9)*Datos!$J$6,IF((G132-J132-L132)&gt;=Datos!$F$10,(Datos!$I$8+Datos!$J$8)+((G132-J132-L132)-Datos!$F$10)*Datos!$K$6))))</f>
        <v>0</v>
      </c>
      <c r="L132" s="141">
        <f>IF(G132&gt;=Datos!$D$15,(Datos!$D$15*Datos!$C$15),IF(G132&lt;=Datos!$D$15,(G132*Datos!$C$15)))</f>
        <v>653.6</v>
      </c>
      <c r="M132" s="140">
        <v>25</v>
      </c>
      <c r="N132" s="140">
        <f t="shared" si="86"/>
        <v>1295.6500000000001</v>
      </c>
      <c r="O132" s="160">
        <f t="shared" si="87"/>
        <v>20204.349999999999</v>
      </c>
    </row>
    <row r="133" spans="1:15" ht="29.25" customHeight="1" x14ac:dyDescent="0.2">
      <c r="A133" s="186">
        <v>101</v>
      </c>
      <c r="B133" s="188" t="s">
        <v>170</v>
      </c>
      <c r="C133" s="188" t="s">
        <v>264</v>
      </c>
      <c r="D133" s="91" t="s">
        <v>4</v>
      </c>
      <c r="E133" s="189" t="s">
        <v>260</v>
      </c>
      <c r="F133" s="189" t="s">
        <v>19</v>
      </c>
      <c r="G133" s="140">
        <v>21500</v>
      </c>
      <c r="H133" s="140">
        <v>0</v>
      </c>
      <c r="I133" s="140">
        <f t="shared" si="85"/>
        <v>21500</v>
      </c>
      <c r="J133" s="141">
        <f>IF(G133&gt;=Datos!$D$14,(Datos!$D$14*Datos!$C$14),IF(G133&lt;=Datos!$D$14,(G133*Datos!$C$14)))</f>
        <v>617.04999999999995</v>
      </c>
      <c r="K133" s="142" t="str">
        <f>IF((G133-J133-L133)&lt;=Datos!$G$7,"0",IF((G133-J133-L133)&lt;=Datos!$G$8,((G133-J133-L133)-Datos!$F$8)*Datos!$I$6,IF((G133-J133-L133)&lt;=Datos!$G$9,Datos!$I$8+((G133-J133-L133)-Datos!$F$9)*Datos!$J$6,IF((G133-J133-L133)&gt;=Datos!$F$10,(Datos!$I$8+Datos!$J$8)+((G133-J133-L133)-Datos!$F$10)*Datos!$K$6))))</f>
        <v>0</v>
      </c>
      <c r="L133" s="141">
        <f>IF(G133&gt;=Datos!$D$15,(Datos!$D$15*Datos!$C$15),IF(G133&lt;=Datos!$D$15,(G133*Datos!$C$15)))</f>
        <v>653.6</v>
      </c>
      <c r="M133" s="140">
        <v>1797.09</v>
      </c>
      <c r="N133" s="140">
        <f t="shared" si="86"/>
        <v>3067.74</v>
      </c>
      <c r="O133" s="160">
        <f t="shared" si="87"/>
        <v>18432.260000000002</v>
      </c>
    </row>
    <row r="134" spans="1:15" ht="29.25" customHeight="1" x14ac:dyDescent="0.2">
      <c r="A134" s="186">
        <v>102</v>
      </c>
      <c r="B134" s="188" t="s">
        <v>921</v>
      </c>
      <c r="C134" s="188" t="s">
        <v>729</v>
      </c>
      <c r="D134" s="91" t="s">
        <v>4</v>
      </c>
      <c r="E134" s="189" t="s">
        <v>260</v>
      </c>
      <c r="F134" s="189" t="s">
        <v>19</v>
      </c>
      <c r="G134" s="140">
        <v>17500</v>
      </c>
      <c r="H134" s="140">
        <v>0</v>
      </c>
      <c r="I134" s="140">
        <f t="shared" si="85"/>
        <v>17500</v>
      </c>
      <c r="J134" s="141">
        <f>IF(G134&gt;=Datos!$D$14,(Datos!$D$14*Datos!$C$14),IF(G134&lt;=Datos!$D$14,(G134*Datos!$C$14)))</f>
        <v>502.25</v>
      </c>
      <c r="K134" s="142" t="str">
        <f>IF((G134-J134-L134)&lt;=Datos!$G$7,"0",IF((G134-J134-L134)&lt;=Datos!$G$8,((G134-J134-L134)-Datos!$F$8)*Datos!$I$6,IF((G134-J134-L134)&lt;=Datos!$G$9,Datos!$I$8+((G134-J134-L134)-Datos!$F$9)*Datos!$J$6,IF((G134-J134-L134)&gt;=Datos!$F$10,(Datos!$I$8+Datos!$J$8)+((G134-J134-L134)-Datos!$F$10)*Datos!$K$6))))</f>
        <v>0</v>
      </c>
      <c r="L134" s="141">
        <f>IF(G134&gt;=Datos!$D$15,(Datos!$D$15*Datos!$C$15),IF(G134&lt;=Datos!$D$15,(G134*Datos!$C$15)))</f>
        <v>532</v>
      </c>
      <c r="M134" s="140">
        <v>25</v>
      </c>
      <c r="N134" s="140">
        <f t="shared" si="86"/>
        <v>1059.25</v>
      </c>
      <c r="O134" s="160">
        <f t="shared" si="87"/>
        <v>16440.75</v>
      </c>
    </row>
    <row r="135" spans="1:15" ht="29.25" customHeight="1" x14ac:dyDescent="0.2">
      <c r="A135" s="186">
        <v>103</v>
      </c>
      <c r="B135" s="237" t="s">
        <v>730</v>
      </c>
      <c r="C135" s="188" t="s">
        <v>265</v>
      </c>
      <c r="D135" s="116" t="s">
        <v>4</v>
      </c>
      <c r="E135" s="189" t="s">
        <v>260</v>
      </c>
      <c r="F135" s="189" t="s">
        <v>19</v>
      </c>
      <c r="G135" s="140">
        <v>17500</v>
      </c>
      <c r="H135" s="140">
        <v>0</v>
      </c>
      <c r="I135" s="140">
        <f t="shared" si="85"/>
        <v>17500</v>
      </c>
      <c r="J135" s="141">
        <f>IF(G135&gt;=Datos!$D$14,(Datos!$D$14*Datos!$C$14),IF(G135&lt;=Datos!$D$14,(G135*Datos!$C$14)))</f>
        <v>502.25</v>
      </c>
      <c r="K135" s="142" t="str">
        <f>IF((G135-J135-L135)&lt;=Datos!$G$7,"0",IF((G135-J135-L135)&lt;=Datos!$G$8,((G135-J135-L135)-Datos!$F$8)*Datos!$I$6,IF((G135-J135-L135)&lt;=Datos!$G$9,Datos!$I$8+((G135-J135-L135)-Datos!$F$9)*Datos!$J$6,IF((G135-J135-L135)&gt;=Datos!$F$10,(Datos!$I$8+Datos!$J$8)+((G135-J135-L135)-Datos!$F$10)*Datos!$K$6))))</f>
        <v>0</v>
      </c>
      <c r="L135" s="141">
        <f>IF(G135&gt;=Datos!$D$15,(Datos!$D$15*Datos!$C$15),IF(G135&lt;=Datos!$D$15,(G135*Datos!$C$15)))</f>
        <v>532</v>
      </c>
      <c r="M135" s="140">
        <v>25</v>
      </c>
      <c r="N135" s="140">
        <f t="shared" si="86"/>
        <v>1059.25</v>
      </c>
      <c r="O135" s="160">
        <f t="shared" si="87"/>
        <v>16440.75</v>
      </c>
    </row>
    <row r="136" spans="1:15" ht="29.25" customHeight="1" x14ac:dyDescent="0.2">
      <c r="A136" s="186">
        <v>104</v>
      </c>
      <c r="B136" s="188" t="s">
        <v>914</v>
      </c>
      <c r="C136" s="188" t="s">
        <v>264</v>
      </c>
      <c r="D136" s="91" t="s">
        <v>4</v>
      </c>
      <c r="E136" s="189" t="s">
        <v>260</v>
      </c>
      <c r="F136" s="189" t="s">
        <v>19</v>
      </c>
      <c r="G136" s="140">
        <v>17500</v>
      </c>
      <c r="H136" s="140">
        <v>0</v>
      </c>
      <c r="I136" s="140">
        <f t="shared" si="85"/>
        <v>17500</v>
      </c>
      <c r="J136" s="141">
        <f>IF(G136&gt;=Datos!$D$14,(Datos!$D$14*Datos!$C$14),IF(G136&lt;=Datos!$D$14,(G136*Datos!$C$14)))</f>
        <v>502.25</v>
      </c>
      <c r="K136" s="142" t="str">
        <f>IF((G136-J136-L136)&lt;=Datos!$G$7,"0",IF((G136-J136-L136)&lt;=Datos!$G$8,((G136-J136-L136)-Datos!$F$8)*Datos!$I$6,IF((G136-J136-L136)&lt;=Datos!$G$9,Datos!$I$8+((G136-J136-L136)-Datos!$F$9)*Datos!$J$6,IF((G136-J136-L136)&gt;=Datos!$F$10,(Datos!$I$8+Datos!$J$8)+((G136-J136-L136)-Datos!$F$10)*Datos!$K$6))))</f>
        <v>0</v>
      </c>
      <c r="L136" s="141">
        <f>IF(G136&gt;=Datos!$D$15,(Datos!$D$15*Datos!$C$15),IF(G136&lt;=Datos!$D$15,(G136*Datos!$C$15)))</f>
        <v>532</v>
      </c>
      <c r="M136" s="140">
        <v>3537.78</v>
      </c>
      <c r="N136" s="140">
        <f t="shared" si="86"/>
        <v>4572.0300000000007</v>
      </c>
      <c r="O136" s="160">
        <f t="shared" si="87"/>
        <v>12927.97</v>
      </c>
    </row>
    <row r="137" spans="1:15" ht="29.25" customHeight="1" x14ac:dyDescent="0.2">
      <c r="A137" s="186">
        <v>105</v>
      </c>
      <c r="B137" s="188" t="s">
        <v>402</v>
      </c>
      <c r="C137" s="188" t="s">
        <v>266</v>
      </c>
      <c r="D137" s="91" t="s">
        <v>4</v>
      </c>
      <c r="E137" s="189" t="s">
        <v>260</v>
      </c>
      <c r="F137" s="189" t="s">
        <v>261</v>
      </c>
      <c r="G137" s="140">
        <v>21500</v>
      </c>
      <c r="H137" s="140">
        <v>0</v>
      </c>
      <c r="I137" s="140">
        <f t="shared" si="85"/>
        <v>21500</v>
      </c>
      <c r="J137" s="141">
        <f>IF(G137&gt;=Datos!$D$14,(Datos!$D$14*Datos!$C$14),IF(G137&lt;=Datos!$D$14,(G137*Datos!$C$14)))</f>
        <v>617.04999999999995</v>
      </c>
      <c r="K137" s="142" t="str">
        <f>IF((G137-J137-L137)&lt;=Datos!$G$7,"0",IF((G137-J137-L137)&lt;=Datos!$G$8,((G137-J137-L137)-Datos!$F$8)*Datos!$I$6,IF((G137-J137-L137)&lt;=Datos!$G$9,Datos!$I$8+((G137-J137-L137)-Datos!$F$9)*Datos!$J$6,IF((G137-J137-L137)&gt;=Datos!$F$10,(Datos!$I$8+Datos!$J$8)+((G137-J137-L137)-Datos!$F$10)*Datos!$K$6))))</f>
        <v>0</v>
      </c>
      <c r="L137" s="141">
        <f>IF(G137&gt;=Datos!$D$15,(Datos!$D$15*Datos!$C$15),IF(G137&lt;=Datos!$D$15,(G137*Datos!$C$15)))</f>
        <v>653.6</v>
      </c>
      <c r="M137" s="140">
        <v>4025</v>
      </c>
      <c r="N137" s="140">
        <f t="shared" si="86"/>
        <v>5295.65</v>
      </c>
      <c r="O137" s="160">
        <f t="shared" si="87"/>
        <v>16204.35</v>
      </c>
    </row>
    <row r="138" spans="1:15" ht="29.25" customHeight="1" x14ac:dyDescent="0.2">
      <c r="A138" s="186">
        <v>106</v>
      </c>
      <c r="B138" s="188" t="s">
        <v>382</v>
      </c>
      <c r="C138" s="188" t="s">
        <v>265</v>
      </c>
      <c r="D138" s="91" t="s">
        <v>4</v>
      </c>
      <c r="E138" s="189" t="s">
        <v>260</v>
      </c>
      <c r="F138" s="189" t="s">
        <v>19</v>
      </c>
      <c r="G138" s="140">
        <v>21500</v>
      </c>
      <c r="H138" s="140">
        <v>0</v>
      </c>
      <c r="I138" s="140">
        <f t="shared" si="85"/>
        <v>21500</v>
      </c>
      <c r="J138" s="141">
        <f>IF(G138&gt;=Datos!$D$14,(Datos!$D$14*Datos!$C$14),IF(G138&lt;=Datos!$D$14,(G138*Datos!$C$14)))</f>
        <v>617.04999999999995</v>
      </c>
      <c r="K138" s="142" t="str">
        <f>IF((G138-J138-L138)&lt;=Datos!$G$7,"0",IF((G138-J138-L138)&lt;=Datos!$G$8,((G138-J138-L138)-Datos!$F$8)*Datos!$I$6,IF((G138-J138-L138)&lt;=Datos!$G$9,Datos!$I$8+((G138-J138-L138)-Datos!$F$9)*Datos!$J$6,IF((G138-J138-L138)&gt;=Datos!$F$10,(Datos!$I$8+Datos!$J$8)+((G138-J138-L138)-Datos!$F$10)*Datos!$K$6))))</f>
        <v>0</v>
      </c>
      <c r="L138" s="141">
        <f>IF(G138&gt;=Datos!$D$15,(Datos!$D$15*Datos!$C$15),IF(G138&lt;=Datos!$D$15,(G138*Datos!$C$15)))</f>
        <v>653.6</v>
      </c>
      <c r="M138" s="140">
        <v>25</v>
      </c>
      <c r="N138" s="140">
        <f t="shared" si="86"/>
        <v>1295.6500000000001</v>
      </c>
      <c r="O138" s="160">
        <f t="shared" si="87"/>
        <v>20204.349999999999</v>
      </c>
    </row>
    <row r="139" spans="1:15" ht="29.25" customHeight="1" x14ac:dyDescent="0.2">
      <c r="A139" s="186">
        <v>107</v>
      </c>
      <c r="B139" s="188" t="s">
        <v>984</v>
      </c>
      <c r="C139" s="188" t="s">
        <v>264</v>
      </c>
      <c r="D139" s="91" t="s">
        <v>4</v>
      </c>
      <c r="E139" s="189" t="s">
        <v>260</v>
      </c>
      <c r="F139" s="189" t="s">
        <v>261</v>
      </c>
      <c r="G139" s="140">
        <v>17500</v>
      </c>
      <c r="H139" s="140">
        <v>0</v>
      </c>
      <c r="I139" s="140">
        <f t="shared" si="85"/>
        <v>17500</v>
      </c>
      <c r="J139" s="141">
        <f>IF(G139&gt;=Datos!$D$14,(Datos!$D$14*Datos!$C$14),IF(G139&lt;=Datos!$D$14,(G139*Datos!$C$14)))</f>
        <v>502.25</v>
      </c>
      <c r="K139" s="142" t="str">
        <f>IF((G139-J139-L139)&lt;=Datos!$G$7,"0",IF((G139-J139-L139)&lt;=Datos!$G$8,((G139-J139-L139)-Datos!$F$8)*Datos!$I$6,IF((G139-J139-L139)&lt;=Datos!$G$9,Datos!$I$8+((G139-J139-L139)-Datos!$F$9)*Datos!$J$6,IF((G139-J139-L139)&gt;=Datos!$F$10,(Datos!$I$8+Datos!$J$8)+((G139-J139-L139)-Datos!$F$10)*Datos!$K$6))))</f>
        <v>0</v>
      </c>
      <c r="L139" s="141">
        <f>IF(G139&gt;=Datos!$D$15,(Datos!$D$15*Datos!$C$15),IF(G139&lt;=Datos!$D$15,(G139*Datos!$C$15)))</f>
        <v>532</v>
      </c>
      <c r="M139" s="140">
        <v>25</v>
      </c>
      <c r="N139" s="140">
        <f t="shared" si="86"/>
        <v>1059.25</v>
      </c>
      <c r="O139" s="160">
        <f t="shared" si="87"/>
        <v>16440.75</v>
      </c>
    </row>
    <row r="140" spans="1:15" ht="29.25" customHeight="1" x14ac:dyDescent="0.2">
      <c r="A140" s="186">
        <v>108</v>
      </c>
      <c r="B140" s="188" t="s">
        <v>179</v>
      </c>
      <c r="C140" s="188" t="s">
        <v>265</v>
      </c>
      <c r="D140" s="91" t="s">
        <v>4</v>
      </c>
      <c r="E140" s="189" t="s">
        <v>260</v>
      </c>
      <c r="F140" s="189" t="s">
        <v>19</v>
      </c>
      <c r="G140" s="140">
        <v>21500</v>
      </c>
      <c r="H140" s="140">
        <v>0</v>
      </c>
      <c r="I140" s="140">
        <f t="shared" ref="I140:I156" si="88">SUM(G140:H140)</f>
        <v>21500</v>
      </c>
      <c r="J140" s="141">
        <f>IF(G140&gt;=Datos!$D$14,(Datos!$D$14*Datos!$C$14),IF(G140&lt;=Datos!$D$14,(G140*Datos!$C$14)))</f>
        <v>617.04999999999995</v>
      </c>
      <c r="K140" s="142" t="str">
        <f>IF((G140-J140-L140)&lt;=Datos!$G$7,"0",IF((G140-J140-L140)&lt;=Datos!$G$8,((G140-J140-L140)-Datos!$F$8)*Datos!$I$6,IF((G140-J140-L140)&lt;=Datos!$G$9,Datos!$I$8+((G140-J140-L140)-Datos!$F$9)*Datos!$J$6,IF((G140-J140-L140)&gt;=Datos!$F$10,(Datos!$I$8+Datos!$J$8)+((G140-J140-L140)-Datos!$F$10)*Datos!$K$6))))</f>
        <v>0</v>
      </c>
      <c r="L140" s="141">
        <f>IF(G140&gt;=Datos!$D$15,(Datos!$D$15*Datos!$C$15),IF(G140&lt;=Datos!$D$15,(G140*Datos!$C$15)))</f>
        <v>653.6</v>
      </c>
      <c r="M140" s="140">
        <v>25</v>
      </c>
      <c r="N140" s="140">
        <f t="shared" ref="N140:N156" si="89">SUM(J140:M140)</f>
        <v>1295.6500000000001</v>
      </c>
      <c r="O140" s="160">
        <f t="shared" ref="O140:O156" si="90">+G140-N140</f>
        <v>20204.349999999999</v>
      </c>
    </row>
    <row r="141" spans="1:15" ht="29.25" customHeight="1" x14ac:dyDescent="0.2">
      <c r="A141" s="186">
        <v>109</v>
      </c>
      <c r="B141" s="188" t="s">
        <v>918</v>
      </c>
      <c r="C141" s="188" t="s">
        <v>266</v>
      </c>
      <c r="D141" s="91" t="s">
        <v>4</v>
      </c>
      <c r="E141" s="189" t="s">
        <v>260</v>
      </c>
      <c r="F141" s="189" t="s">
        <v>19</v>
      </c>
      <c r="G141" s="140">
        <v>18000</v>
      </c>
      <c r="H141" s="140">
        <v>0</v>
      </c>
      <c r="I141" s="140">
        <f t="shared" si="88"/>
        <v>18000</v>
      </c>
      <c r="J141" s="141">
        <f>IF(G141&gt;=Datos!$D$14,(Datos!$D$14*Datos!$C$14),IF(G141&lt;=Datos!$D$14,(G141*Datos!$C$14)))</f>
        <v>516.6</v>
      </c>
      <c r="K141" s="142" t="str">
        <f>IF((G141-J141-L141)&lt;=Datos!$G$7,"0",IF((G141-J141-L141)&lt;=Datos!$G$8,((G141-J141-L141)-Datos!$F$8)*Datos!$I$6,IF((G141-J141-L141)&lt;=Datos!$G$9,Datos!$I$8+((G141-J141-L141)-Datos!$F$9)*Datos!$J$6,IF((G141-J141-L141)&gt;=Datos!$F$10,(Datos!$I$8+Datos!$J$8)+((G141-J141-L141)-Datos!$F$10)*Datos!$K$6))))</f>
        <v>0</v>
      </c>
      <c r="L141" s="141">
        <f>IF(G141&gt;=Datos!$D$15,(Datos!$D$15*Datos!$C$15),IF(G141&lt;=Datos!$D$15,(G141*Datos!$C$15)))</f>
        <v>547.20000000000005</v>
      </c>
      <c r="M141" s="140">
        <v>3620.9</v>
      </c>
      <c r="N141" s="140">
        <f t="shared" si="89"/>
        <v>4684.7000000000007</v>
      </c>
      <c r="O141" s="160">
        <f t="shared" si="90"/>
        <v>13315.3</v>
      </c>
    </row>
    <row r="142" spans="1:15" ht="29.25" customHeight="1" x14ac:dyDescent="0.2">
      <c r="A142" s="186">
        <v>110</v>
      </c>
      <c r="B142" s="188" t="s">
        <v>182</v>
      </c>
      <c r="C142" s="188" t="s">
        <v>264</v>
      </c>
      <c r="D142" s="91" t="s">
        <v>4</v>
      </c>
      <c r="E142" s="189" t="s">
        <v>260</v>
      </c>
      <c r="F142" s="189" t="s">
        <v>19</v>
      </c>
      <c r="G142" s="140">
        <v>21500</v>
      </c>
      <c r="H142" s="140">
        <v>0</v>
      </c>
      <c r="I142" s="140">
        <f t="shared" si="88"/>
        <v>21500</v>
      </c>
      <c r="J142" s="141">
        <f>IF(G142&gt;=Datos!$D$14,(Datos!$D$14*Datos!$C$14),IF(G142&lt;=Datos!$D$14,(G142*Datos!$C$14)))</f>
        <v>617.04999999999995</v>
      </c>
      <c r="K142" s="142" t="str">
        <f>IF((G142-J142-L142)&lt;=Datos!$G$7,"0",IF((G142-J142-L142)&lt;=Datos!$G$8,((G142-J142-L142)-Datos!$F$8)*Datos!$I$6,IF((G142-J142-L142)&lt;=Datos!$G$9,Datos!$I$8+((G142-J142-L142)-Datos!$F$9)*Datos!$J$6,IF((G142-J142-L142)&gt;=Datos!$F$10,(Datos!$I$8+Datos!$J$8)+((G142-J142-L142)-Datos!$F$10)*Datos!$K$6))))</f>
        <v>0</v>
      </c>
      <c r="L142" s="141">
        <f>IF(G142&gt;=Datos!$D$15,(Datos!$D$15*Datos!$C$15),IF(G142&lt;=Datos!$D$15,(G142*Datos!$C$15)))</f>
        <v>653.6</v>
      </c>
      <c r="M142" s="140">
        <v>4083.7</v>
      </c>
      <c r="N142" s="140">
        <f t="shared" si="89"/>
        <v>5354.35</v>
      </c>
      <c r="O142" s="160">
        <f t="shared" si="90"/>
        <v>16145.65</v>
      </c>
    </row>
    <row r="143" spans="1:15" ht="29.25" customHeight="1" x14ac:dyDescent="0.2">
      <c r="A143" s="186">
        <v>111</v>
      </c>
      <c r="B143" s="188" t="s">
        <v>953</v>
      </c>
      <c r="C143" s="188" t="s">
        <v>264</v>
      </c>
      <c r="D143" s="91" t="s">
        <v>4</v>
      </c>
      <c r="E143" s="189" t="s">
        <v>260</v>
      </c>
      <c r="F143" s="189" t="s">
        <v>19</v>
      </c>
      <c r="G143" s="140">
        <v>17500</v>
      </c>
      <c r="H143" s="140">
        <v>0</v>
      </c>
      <c r="I143" s="140">
        <f t="shared" si="88"/>
        <v>17500</v>
      </c>
      <c r="J143" s="141">
        <f>IF(G143&gt;=Datos!$D$14,(Datos!$D$14*Datos!$C$14),IF(G143&lt;=Datos!$D$14,(G143*Datos!$C$14)))</f>
        <v>502.25</v>
      </c>
      <c r="K143" s="142" t="str">
        <f>IF((G143-J143-L143)&lt;=Datos!$G$7,"0",IF((G143-J143-L143)&lt;=Datos!$G$8,((G143-J143-L143)-Datos!$F$8)*Datos!$I$6,IF((G143-J143-L143)&lt;=Datos!$G$9,Datos!$I$8+((G143-J143-L143)-Datos!$F$9)*Datos!$J$6,IF((G143-J143-L143)&gt;=Datos!$F$10,(Datos!$I$8+Datos!$J$8)+((G143-J143-L143)-Datos!$F$10)*Datos!$K$6))))</f>
        <v>0</v>
      </c>
      <c r="L143" s="141">
        <f>IF(G143&gt;=Datos!$D$15,(Datos!$D$15*Datos!$C$15),IF(G143&lt;=Datos!$D$15,(G143*Datos!$C$15)))</f>
        <v>532</v>
      </c>
      <c r="M143" s="140">
        <v>2537.7800000000002</v>
      </c>
      <c r="N143" s="140">
        <f t="shared" si="89"/>
        <v>3572.03</v>
      </c>
      <c r="O143" s="160">
        <f t="shared" si="90"/>
        <v>13927.97</v>
      </c>
    </row>
    <row r="144" spans="1:15" ht="29.25" customHeight="1" x14ac:dyDescent="0.2">
      <c r="A144" s="186">
        <v>112</v>
      </c>
      <c r="B144" s="188" t="s">
        <v>185</v>
      </c>
      <c r="C144" s="188" t="s">
        <v>264</v>
      </c>
      <c r="D144" s="91" t="s">
        <v>4</v>
      </c>
      <c r="E144" s="189" t="s">
        <v>260</v>
      </c>
      <c r="F144" s="189" t="s">
        <v>19</v>
      </c>
      <c r="G144" s="140">
        <v>21500</v>
      </c>
      <c r="H144" s="140">
        <v>0</v>
      </c>
      <c r="I144" s="140">
        <f t="shared" si="88"/>
        <v>21500</v>
      </c>
      <c r="J144" s="141">
        <f>IF(G144&gt;=Datos!$D$14,(Datos!$D$14*Datos!$C$14),IF(G144&lt;=Datos!$D$14,(G144*Datos!$C$14)))</f>
        <v>617.04999999999995</v>
      </c>
      <c r="K144" s="142" t="str">
        <f>IF((G144-J144-L144)&lt;=Datos!$G$7,"0",IF((G144-J144-L144)&lt;=Datos!$G$8,((G144-J144-L144)-Datos!$F$8)*Datos!$I$6,IF((G144-J144-L144)&lt;=Datos!$G$9,Datos!$I$8+((G144-J144-L144)-Datos!$F$9)*Datos!$J$6,IF((G144-J144-L144)&gt;=Datos!$F$10,(Datos!$I$8+Datos!$J$8)+((G144-J144-L144)-Datos!$F$10)*Datos!$K$6))))</f>
        <v>0</v>
      </c>
      <c r="L144" s="141">
        <f>IF(G144&gt;=Datos!$D$15,(Datos!$D$15*Datos!$C$15),IF(G144&lt;=Datos!$D$15,(G144*Datos!$C$15)))</f>
        <v>653.6</v>
      </c>
      <c r="M144" s="140">
        <v>25</v>
      </c>
      <c r="N144" s="140">
        <f t="shared" si="89"/>
        <v>1295.6500000000001</v>
      </c>
      <c r="O144" s="160">
        <f t="shared" si="90"/>
        <v>20204.349999999999</v>
      </c>
    </row>
    <row r="145" spans="1:15" ht="29.25" customHeight="1" x14ac:dyDescent="0.2">
      <c r="A145" s="186">
        <v>113</v>
      </c>
      <c r="B145" s="188" t="s">
        <v>413</v>
      </c>
      <c r="C145" s="188" t="s">
        <v>264</v>
      </c>
      <c r="D145" s="91" t="s">
        <v>4</v>
      </c>
      <c r="E145" s="189" t="s">
        <v>260</v>
      </c>
      <c r="F145" s="189" t="s">
        <v>19</v>
      </c>
      <c r="G145" s="140">
        <v>21500</v>
      </c>
      <c r="H145" s="140">
        <v>0</v>
      </c>
      <c r="I145" s="140">
        <f t="shared" si="88"/>
        <v>21500</v>
      </c>
      <c r="J145" s="141">
        <f>IF(G145&gt;=Datos!$D$14,(Datos!$D$14*Datos!$C$14),IF(G145&lt;=Datos!$D$14,(G145*Datos!$C$14)))</f>
        <v>617.04999999999995</v>
      </c>
      <c r="K145" s="142" t="str">
        <f>IF((G145-J145-L145)&lt;=Datos!$G$7,"0",IF((G145-J145-L145)&lt;=Datos!$G$8,((G145-J145-L145)-Datos!$F$8)*Datos!$I$6,IF((G145-J145-L145)&lt;=Datos!$G$9,Datos!$I$8+((G145-J145-L145)-Datos!$F$9)*Datos!$J$6,IF((G145-J145-L145)&gt;=Datos!$F$10,(Datos!$I$8+Datos!$J$8)+((G145-J145-L145)-Datos!$F$10)*Datos!$K$6))))</f>
        <v>0</v>
      </c>
      <c r="L145" s="141">
        <f>IF(G145&gt;=Datos!$D$15,(Datos!$D$15*Datos!$C$15),IF(G145&lt;=Datos!$D$15,(G145*Datos!$C$15)))</f>
        <v>653.6</v>
      </c>
      <c r="M145" s="140">
        <v>6026.93</v>
      </c>
      <c r="N145" s="140">
        <f t="shared" si="89"/>
        <v>7297.58</v>
      </c>
      <c r="O145" s="160">
        <f t="shared" si="90"/>
        <v>14202.42</v>
      </c>
    </row>
    <row r="146" spans="1:15" ht="29.25" customHeight="1" x14ac:dyDescent="0.2">
      <c r="A146" s="186">
        <v>114</v>
      </c>
      <c r="B146" s="188" t="s">
        <v>1050</v>
      </c>
      <c r="C146" s="188" t="s">
        <v>1040</v>
      </c>
      <c r="D146" s="91" t="s">
        <v>4</v>
      </c>
      <c r="E146" s="189" t="s">
        <v>260</v>
      </c>
      <c r="F146" s="189" t="s">
        <v>19</v>
      </c>
      <c r="G146" s="140">
        <v>17500</v>
      </c>
      <c r="H146" s="140">
        <v>0</v>
      </c>
      <c r="I146" s="140">
        <f t="shared" si="88"/>
        <v>17500</v>
      </c>
      <c r="J146" s="141">
        <f>IF(G146&gt;=Datos!$D$14,(Datos!$D$14*Datos!$C$14),IF(G146&lt;=Datos!$D$14,(G146*Datos!$C$14)))</f>
        <v>502.25</v>
      </c>
      <c r="K146" s="142" t="str">
        <f>IF((G146-J146-L146)&lt;=Datos!$G$7,"0",IF((G146-J146-L146)&lt;=Datos!$G$8,((G146-J146-L146)-Datos!$F$8)*Datos!$I$6,IF((G146-J146-L146)&lt;=Datos!$G$9,Datos!$I$8+((G146-J146-L146)-Datos!$F$9)*Datos!$J$6,IF((G146-J146-L146)&gt;=Datos!$F$10,(Datos!$I$8+Datos!$J$8)+((G146-J146-L146)-Datos!$F$10)*Datos!$K$6))))</f>
        <v>0</v>
      </c>
      <c r="L146" s="141">
        <f>IF(G146&gt;=Datos!$D$15,(Datos!$D$15*Datos!$C$15),IF(G146&lt;=Datos!$D$15,(G146*Datos!$C$15)))</f>
        <v>532</v>
      </c>
      <c r="M146" s="140">
        <v>2025</v>
      </c>
      <c r="N146" s="140">
        <f t="shared" si="89"/>
        <v>3059.25</v>
      </c>
      <c r="O146" s="160">
        <f t="shared" si="90"/>
        <v>14440.75</v>
      </c>
    </row>
    <row r="147" spans="1:15" ht="29.25" customHeight="1" x14ac:dyDescent="0.2">
      <c r="A147" s="186">
        <v>115</v>
      </c>
      <c r="B147" s="188" t="s">
        <v>1094</v>
      </c>
      <c r="C147" s="188" t="s">
        <v>310</v>
      </c>
      <c r="D147" s="91" t="s">
        <v>4</v>
      </c>
      <c r="E147" s="189" t="s">
        <v>260</v>
      </c>
      <c r="F147" s="189" t="s">
        <v>19</v>
      </c>
      <c r="G147" s="140">
        <v>17500</v>
      </c>
      <c r="H147" s="140">
        <v>0</v>
      </c>
      <c r="I147" s="140">
        <f t="shared" si="88"/>
        <v>17500</v>
      </c>
      <c r="J147" s="141">
        <f>IF(G147&gt;=Datos!$D$14,(Datos!$D$14*Datos!$C$14),IF(G147&lt;=Datos!$D$14,(G147*Datos!$C$14)))</f>
        <v>502.25</v>
      </c>
      <c r="K147" s="142" t="str">
        <f>IF((G147-J147-L147)&lt;=Datos!$G$7,"0",IF((G147-J147-L147)&lt;=Datos!$G$8,((G147-J147-L147)-Datos!$F$8)*Datos!$I$6,IF((G147-J147-L147)&lt;=Datos!$G$9,Datos!$I$8+((G147-J147-L147)-Datos!$F$9)*Datos!$J$6,IF((G147-J147-L147)&gt;=Datos!$F$10,(Datos!$I$8+Datos!$J$8)+((G147-J147-L147)-Datos!$F$10)*Datos!$K$6))))</f>
        <v>0</v>
      </c>
      <c r="L147" s="141">
        <f>IF(G147&gt;=Datos!$D$15,(Datos!$D$15*Datos!$C$15),IF(G147&lt;=Datos!$D$15,(G147*Datos!$C$15)))</f>
        <v>532</v>
      </c>
      <c r="M147" s="140">
        <v>25</v>
      </c>
      <c r="N147" s="140">
        <f t="shared" si="89"/>
        <v>1059.25</v>
      </c>
      <c r="O147" s="160">
        <f t="shared" si="90"/>
        <v>16440.75</v>
      </c>
    </row>
    <row r="148" spans="1:15" ht="29.25" customHeight="1" x14ac:dyDescent="0.2">
      <c r="A148" s="186">
        <v>116</v>
      </c>
      <c r="B148" s="188" t="s">
        <v>207</v>
      </c>
      <c r="C148" s="188" t="s">
        <v>266</v>
      </c>
      <c r="D148" s="91" t="s">
        <v>701</v>
      </c>
      <c r="E148" s="189" t="s">
        <v>260</v>
      </c>
      <c r="F148" s="189" t="s">
        <v>261</v>
      </c>
      <c r="G148" s="140">
        <v>13860</v>
      </c>
      <c r="H148" s="140">
        <v>0</v>
      </c>
      <c r="I148" s="140">
        <f t="shared" si="88"/>
        <v>13860</v>
      </c>
      <c r="J148" s="141">
        <f>IF(G148&gt;=Datos!$D$14,(Datos!$D$14*Datos!$C$14),IF(G148&lt;=Datos!$D$14,(G148*Datos!$C$14)))</f>
        <v>397.78199999999998</v>
      </c>
      <c r="K148" s="142" t="str">
        <f>IF((G148-J148-L148)&lt;=Datos!$G$7,"0",IF((G148-J148-L148)&lt;=Datos!$G$8,((G148-J148-L148)-Datos!$F$8)*Datos!$I$6,IF((G148-J148-L148)&lt;=Datos!$G$9,Datos!$I$8+((G148-J148-L148)-Datos!$F$9)*Datos!$J$6,IF((G148-J148-L148)&gt;=Datos!$F$10,(Datos!$I$8+Datos!$J$8)+((G148-J148-L148)-Datos!$F$10)*Datos!$K$6))))</f>
        <v>0</v>
      </c>
      <c r="L148" s="141">
        <f>IF(G148&gt;=Datos!$D$15,(Datos!$D$15*Datos!$C$15),IF(G148&lt;=Datos!$D$15,(G148*Datos!$C$15)))</f>
        <v>421.34399999999999</v>
      </c>
      <c r="M148" s="140">
        <v>25</v>
      </c>
      <c r="N148" s="140">
        <f t="shared" si="89"/>
        <v>844.12599999999998</v>
      </c>
      <c r="O148" s="160">
        <f t="shared" si="90"/>
        <v>13015.874</v>
      </c>
    </row>
    <row r="149" spans="1:15" ht="29.25" customHeight="1" x14ac:dyDescent="0.2">
      <c r="A149" s="186">
        <v>117</v>
      </c>
      <c r="B149" s="187" t="s">
        <v>209</v>
      </c>
      <c r="C149" s="188" t="s">
        <v>265</v>
      </c>
      <c r="D149" s="91" t="s">
        <v>4</v>
      </c>
      <c r="E149" s="189" t="s">
        <v>260</v>
      </c>
      <c r="F149" s="189" t="s">
        <v>19</v>
      </c>
      <c r="G149" s="117">
        <v>21500</v>
      </c>
      <c r="H149" s="140">
        <v>0</v>
      </c>
      <c r="I149" s="140">
        <f t="shared" si="88"/>
        <v>21500</v>
      </c>
      <c r="J149" s="141">
        <f>IF(G149&gt;=Datos!$D$14,(Datos!$D$14*Datos!$C$14),IF(G149&lt;=Datos!$D$14,(G149*Datos!$C$14)))</f>
        <v>617.04999999999995</v>
      </c>
      <c r="K149" s="142" t="str">
        <f>IF((G149-J149-L149)&lt;=Datos!$G$7,"0",IF((G149-J149-L149)&lt;=Datos!$G$8,((G149-J149-L149)-Datos!$F$8)*Datos!$I$6,IF((G149-J149-L149)&lt;=Datos!$G$9,Datos!$I$8+((G149-J149-L149)-Datos!$F$9)*Datos!$J$6,IF((G149-J149-L149)&gt;=Datos!$F$10,(Datos!$I$8+Datos!$J$8)+((G149-J149-L149)-Datos!$F$10)*Datos!$K$6))))</f>
        <v>0</v>
      </c>
      <c r="L149" s="141">
        <f>IF(G149&gt;=Datos!$D$15,(Datos!$D$15*Datos!$C$15),IF(G149&lt;=Datos!$D$15,(G149*Datos!$C$15)))</f>
        <v>653.6</v>
      </c>
      <c r="M149" s="140">
        <v>25</v>
      </c>
      <c r="N149" s="140">
        <f t="shared" si="89"/>
        <v>1295.6500000000001</v>
      </c>
      <c r="O149" s="160">
        <f t="shared" si="90"/>
        <v>20204.349999999999</v>
      </c>
    </row>
    <row r="150" spans="1:15" ht="29.25" customHeight="1" x14ac:dyDescent="0.2">
      <c r="A150" s="186">
        <v>118</v>
      </c>
      <c r="B150" s="188" t="s">
        <v>836</v>
      </c>
      <c r="C150" s="188" t="s">
        <v>265</v>
      </c>
      <c r="D150" s="91" t="s">
        <v>4</v>
      </c>
      <c r="E150" s="189" t="s">
        <v>260</v>
      </c>
      <c r="F150" s="189" t="s">
        <v>19</v>
      </c>
      <c r="G150" s="140">
        <v>17500</v>
      </c>
      <c r="H150" s="140">
        <v>0</v>
      </c>
      <c r="I150" s="140">
        <f t="shared" si="88"/>
        <v>17500</v>
      </c>
      <c r="J150" s="141">
        <f>IF(G150&gt;=Datos!$D$14,(Datos!$D$14*Datos!$C$14),IF(G150&lt;=Datos!$D$14,(G150*Datos!$C$14)))</f>
        <v>502.25</v>
      </c>
      <c r="K150" s="142" t="str">
        <f>IF((G150-J150-L150)&lt;=Datos!$G$7,"0",IF((G150-J150-L150)&lt;=Datos!$G$8,((G150-J150-L150)-Datos!$F$8)*Datos!$I$6,IF((G150-J150-L150)&lt;=Datos!$G$9,Datos!$I$8+((G150-J150-L150)-Datos!$F$9)*Datos!$J$6,IF((G150-J150-L150)&gt;=Datos!$F$10,(Datos!$I$8+Datos!$J$8)+((G150-J150-L150)-Datos!$F$10)*Datos!$K$6))))</f>
        <v>0</v>
      </c>
      <c r="L150" s="141">
        <f>IF(G150&gt;=Datos!$D$15,(Datos!$D$15*Datos!$C$15),IF(G150&lt;=Datos!$D$15,(G150*Datos!$C$15)))</f>
        <v>532</v>
      </c>
      <c r="M150" s="140">
        <v>2037.78</v>
      </c>
      <c r="N150" s="140">
        <f t="shared" si="89"/>
        <v>3072.0299999999997</v>
      </c>
      <c r="O150" s="160">
        <f t="shared" si="90"/>
        <v>14427.970000000001</v>
      </c>
    </row>
    <row r="151" spans="1:15" ht="29.25" customHeight="1" x14ac:dyDescent="0.2">
      <c r="A151" s="186">
        <v>119</v>
      </c>
      <c r="B151" s="188" t="s">
        <v>920</v>
      </c>
      <c r="C151" s="188" t="s">
        <v>266</v>
      </c>
      <c r="D151" s="91" t="s">
        <v>4</v>
      </c>
      <c r="E151" s="189" t="s">
        <v>260</v>
      </c>
      <c r="F151" s="189" t="s">
        <v>19</v>
      </c>
      <c r="G151" s="140">
        <v>18000</v>
      </c>
      <c r="H151" s="140">
        <v>0</v>
      </c>
      <c r="I151" s="140">
        <f t="shared" si="88"/>
        <v>18000</v>
      </c>
      <c r="J151" s="141">
        <f>IF(G151&gt;=Datos!$D$14,(Datos!$D$14*Datos!$C$14),IF(G151&lt;=Datos!$D$14,(G151*Datos!$C$14)))</f>
        <v>516.6</v>
      </c>
      <c r="K151" s="142" t="str">
        <f>IF((G151-J151-L151)&lt;=Datos!$G$7,"0",IF((G151-J151-L151)&lt;=Datos!$G$8,((G151-J151-L151)-Datos!$F$8)*Datos!$I$6,IF((G151-J151-L151)&lt;=Datos!$G$9,Datos!$I$8+((G151-J151-L151)-Datos!$F$9)*Datos!$J$6,IF((G151-J151-L151)&gt;=Datos!$F$10,(Datos!$I$8+Datos!$J$8)+((G151-J151-L151)-Datos!$F$10)*Datos!$K$6))))</f>
        <v>0</v>
      </c>
      <c r="L151" s="141">
        <f>IF(G151&gt;=Datos!$D$15,(Datos!$D$15*Datos!$C$15),IF(G151&lt;=Datos!$D$15,(G151*Datos!$C$15)))</f>
        <v>547.20000000000005</v>
      </c>
      <c r="M151" s="140">
        <v>3134.91</v>
      </c>
      <c r="N151" s="140">
        <f t="shared" si="89"/>
        <v>4198.71</v>
      </c>
      <c r="O151" s="160">
        <f t="shared" si="90"/>
        <v>13801.29</v>
      </c>
    </row>
    <row r="152" spans="1:15" ht="29.25" customHeight="1" x14ac:dyDescent="0.2">
      <c r="A152" s="186">
        <v>120</v>
      </c>
      <c r="B152" s="188" t="s">
        <v>1023</v>
      </c>
      <c r="C152" s="188" t="s">
        <v>955</v>
      </c>
      <c r="D152" s="91" t="s">
        <v>4</v>
      </c>
      <c r="E152" s="189" t="s">
        <v>260</v>
      </c>
      <c r="F152" s="189" t="s">
        <v>19</v>
      </c>
      <c r="G152" s="140">
        <v>17500</v>
      </c>
      <c r="H152" s="140">
        <v>0</v>
      </c>
      <c r="I152" s="140">
        <f t="shared" si="88"/>
        <v>17500</v>
      </c>
      <c r="J152" s="141">
        <f>IF(G152&gt;=Datos!$D$14,(Datos!$D$14*Datos!$C$14),IF(G152&lt;=Datos!$D$14,(G152*Datos!$C$14)))</f>
        <v>502.25</v>
      </c>
      <c r="K152" s="142" t="str">
        <f>IF((G152-J152-L152)&lt;=Datos!$G$7,"0",IF((G152-J152-L152)&lt;=Datos!$G$8,((G152-J152-L152)-Datos!$F$8)*Datos!$I$6,IF((G152-J152-L152)&lt;=Datos!$G$9,Datos!$I$8+((G152-J152-L152)-Datos!$F$9)*Datos!$J$6,IF((G152-J152-L152)&gt;=Datos!$F$10,(Datos!$I$8+Datos!$J$8)+((G152-J152-L152)-Datos!$F$10)*Datos!$K$6))))</f>
        <v>0</v>
      </c>
      <c r="L152" s="141">
        <f>IF(G152&gt;=Datos!$D$15,(Datos!$D$15*Datos!$C$15),IF(G152&lt;=Datos!$D$15,(G152*Datos!$C$15)))</f>
        <v>532</v>
      </c>
      <c r="M152" s="140">
        <v>25</v>
      </c>
      <c r="N152" s="140">
        <f t="shared" si="89"/>
        <v>1059.25</v>
      </c>
      <c r="O152" s="160">
        <f t="shared" si="90"/>
        <v>16440.75</v>
      </c>
    </row>
    <row r="153" spans="1:15" ht="29.25" customHeight="1" x14ac:dyDescent="0.2">
      <c r="A153" s="186">
        <v>121</v>
      </c>
      <c r="B153" s="188" t="s">
        <v>614</v>
      </c>
      <c r="C153" s="188" t="s">
        <v>310</v>
      </c>
      <c r="D153" s="91" t="s">
        <v>4</v>
      </c>
      <c r="E153" s="189" t="s">
        <v>260</v>
      </c>
      <c r="F153" s="189" t="s">
        <v>19</v>
      </c>
      <c r="G153" s="140">
        <v>21500</v>
      </c>
      <c r="H153" s="140">
        <v>0</v>
      </c>
      <c r="I153" s="140">
        <f t="shared" si="88"/>
        <v>21500</v>
      </c>
      <c r="J153" s="141">
        <f>IF(G153&gt;=Datos!$D$14,(Datos!$D$14*Datos!$C$14),IF(G153&lt;=Datos!$D$14,(G153*Datos!$C$14)))</f>
        <v>617.04999999999995</v>
      </c>
      <c r="K153" s="142" t="str">
        <f>IF((G153-J153-L153)&lt;=Datos!$G$7,"0",IF((G153-J153-L153)&lt;=Datos!$G$8,((G153-J153-L153)-Datos!$F$8)*Datos!$I$6,IF((G153-J153-L153)&lt;=Datos!$G$9,Datos!$I$8+((G153-J153-L153)-Datos!$F$9)*Datos!$J$6,IF((G153-J153-L153)&gt;=Datos!$F$10,(Datos!$I$8+Datos!$J$8)+((G153-J153-L153)-Datos!$F$10)*Datos!$K$6))))</f>
        <v>0</v>
      </c>
      <c r="L153" s="141">
        <f>IF(G153&gt;=Datos!$D$15,(Datos!$D$15*Datos!$C$15),IF(G153&lt;=Datos!$D$15,(G153*Datos!$C$15)))</f>
        <v>653.6</v>
      </c>
      <c r="M153" s="140">
        <v>25</v>
      </c>
      <c r="N153" s="140">
        <f t="shared" si="89"/>
        <v>1295.6500000000001</v>
      </c>
      <c r="O153" s="160">
        <f t="shared" si="90"/>
        <v>20204.349999999999</v>
      </c>
    </row>
    <row r="154" spans="1:15" ht="29.25" customHeight="1" x14ac:dyDescent="0.2">
      <c r="A154" s="186">
        <v>122</v>
      </c>
      <c r="B154" s="188" t="s">
        <v>693</v>
      </c>
      <c r="C154" s="188" t="s">
        <v>602</v>
      </c>
      <c r="D154" s="91" t="s">
        <v>4</v>
      </c>
      <c r="E154" s="189" t="s">
        <v>260</v>
      </c>
      <c r="F154" s="189" t="s">
        <v>19</v>
      </c>
      <c r="G154" s="140">
        <v>21500</v>
      </c>
      <c r="H154" s="140">
        <v>0</v>
      </c>
      <c r="I154" s="140">
        <f t="shared" si="88"/>
        <v>21500</v>
      </c>
      <c r="J154" s="141">
        <f>IF(G154&gt;=Datos!$D$14,(Datos!$D$14*Datos!$C$14),IF(G154&lt;=Datos!$D$14,(G154*Datos!$C$14)))</f>
        <v>617.04999999999995</v>
      </c>
      <c r="K154" s="142" t="str">
        <f>IF((G154-J154-L154)&lt;=Datos!$G$7,"0",IF((G154-J154-L154)&lt;=Datos!$G$8,((G154-J154-L154)-Datos!$F$8)*Datos!$I$6,IF((G154-J154-L154)&lt;=Datos!$G$9,Datos!$I$8+((G154-J154-L154)-Datos!$F$9)*Datos!$J$6,IF((G154-J154-L154)&gt;=Datos!$F$10,(Datos!$I$8+Datos!$J$8)+((G154-J154-L154)-Datos!$F$10)*Datos!$K$6))))</f>
        <v>0</v>
      </c>
      <c r="L154" s="141">
        <f>IF(G154&gt;=Datos!$D$15,(Datos!$D$15*Datos!$C$15),IF(G154&lt;=Datos!$D$15,(G154*Datos!$C$15)))</f>
        <v>653.6</v>
      </c>
      <c r="M154" s="140">
        <v>25</v>
      </c>
      <c r="N154" s="140">
        <f t="shared" si="89"/>
        <v>1295.6500000000001</v>
      </c>
      <c r="O154" s="160">
        <f t="shared" si="90"/>
        <v>20204.349999999999</v>
      </c>
    </row>
    <row r="155" spans="1:15" ht="29.25" customHeight="1" x14ac:dyDescent="0.2">
      <c r="A155" s="186">
        <v>123</v>
      </c>
      <c r="B155" s="188" t="s">
        <v>692</v>
      </c>
      <c r="C155" s="188" t="s">
        <v>602</v>
      </c>
      <c r="D155" s="91" t="s">
        <v>4</v>
      </c>
      <c r="E155" s="189" t="s">
        <v>260</v>
      </c>
      <c r="F155" s="189" t="s">
        <v>19</v>
      </c>
      <c r="G155" s="140">
        <v>21500</v>
      </c>
      <c r="H155" s="140">
        <v>0</v>
      </c>
      <c r="I155" s="140">
        <f t="shared" si="88"/>
        <v>21500</v>
      </c>
      <c r="J155" s="141">
        <f>IF(G155&gt;=Datos!$D$14,(Datos!$D$14*Datos!$C$14),IF(G155&lt;=Datos!$D$14,(G155*Datos!$C$14)))</f>
        <v>617.04999999999995</v>
      </c>
      <c r="K155" s="142" t="str">
        <f>IF((G155-J155-L155)&lt;=Datos!$G$7,"0",IF((G155-J155-L155)&lt;=Datos!$G$8,((G155-J155-L155)-Datos!$F$8)*Datos!$I$6,IF((G155-J155-L155)&lt;=Datos!$G$9,Datos!$I$8+((G155-J155-L155)-Datos!$F$9)*Datos!$J$6,IF((G155-J155-L155)&gt;=Datos!$F$10,(Datos!$I$8+Datos!$J$8)+((G155-J155-L155)-Datos!$F$10)*Datos!$K$6))))</f>
        <v>0</v>
      </c>
      <c r="L155" s="141">
        <f>IF(G155&gt;=Datos!$D$15,(Datos!$D$15*Datos!$C$15),IF(G155&lt;=Datos!$D$15,(G155*Datos!$C$15)))</f>
        <v>653.6</v>
      </c>
      <c r="M155" s="140">
        <v>4607.9399999999996</v>
      </c>
      <c r="N155" s="140">
        <f t="shared" si="89"/>
        <v>5878.59</v>
      </c>
      <c r="O155" s="160">
        <f t="shared" si="90"/>
        <v>15621.41</v>
      </c>
    </row>
    <row r="156" spans="1:15" ht="29.25" customHeight="1" x14ac:dyDescent="0.2">
      <c r="A156" s="186">
        <v>124</v>
      </c>
      <c r="B156" s="188" t="s">
        <v>522</v>
      </c>
      <c r="C156" s="188" t="s">
        <v>310</v>
      </c>
      <c r="D156" s="91" t="s">
        <v>4</v>
      </c>
      <c r="E156" s="189" t="s">
        <v>260</v>
      </c>
      <c r="F156" s="189" t="s">
        <v>19</v>
      </c>
      <c r="G156" s="140">
        <v>21500</v>
      </c>
      <c r="H156" s="140">
        <v>0</v>
      </c>
      <c r="I156" s="140">
        <f t="shared" si="88"/>
        <v>21500</v>
      </c>
      <c r="J156" s="141">
        <f>IF(G156&gt;=Datos!$D$14,(Datos!$D$14*Datos!$C$14),IF(G156&lt;=Datos!$D$14,(G156*Datos!$C$14)))</f>
        <v>617.04999999999995</v>
      </c>
      <c r="K156" s="142" t="str">
        <f>IF((G156-J156-L156)&lt;=Datos!$G$7,"0",IF((G156-J156-L156)&lt;=Datos!$G$8,((G156-J156-L156)-Datos!$F$8)*Datos!$I$6,IF((G156-J156-L156)&lt;=Datos!$G$9,Datos!$I$8+((G156-J156-L156)-Datos!$F$9)*Datos!$J$6,IF((G156-J156-L156)&gt;=Datos!$F$10,(Datos!$I$8+Datos!$J$8)+((G156-J156-L156)-Datos!$F$10)*Datos!$K$6))))</f>
        <v>0</v>
      </c>
      <c r="L156" s="141">
        <f>IF(G156&gt;=Datos!$D$15,(Datos!$D$15*Datos!$C$15),IF(G156&lt;=Datos!$D$15,(G156*Datos!$C$15)))</f>
        <v>653.6</v>
      </c>
      <c r="M156" s="140">
        <v>3265.49</v>
      </c>
      <c r="N156" s="140">
        <f t="shared" si="89"/>
        <v>4536.1399999999994</v>
      </c>
      <c r="O156" s="160">
        <f t="shared" si="90"/>
        <v>16963.86</v>
      </c>
    </row>
    <row r="157" spans="1:15" ht="29.25" customHeight="1" x14ac:dyDescent="0.2">
      <c r="A157" s="186">
        <v>125</v>
      </c>
      <c r="B157" s="188" t="s">
        <v>1111</v>
      </c>
      <c r="C157" s="188" t="s">
        <v>1059</v>
      </c>
      <c r="D157" s="91" t="s">
        <v>4</v>
      </c>
      <c r="E157" s="189" t="s">
        <v>260</v>
      </c>
      <c r="F157" s="189" t="s">
        <v>19</v>
      </c>
      <c r="G157" s="140">
        <v>17500</v>
      </c>
      <c r="H157" s="140">
        <v>0</v>
      </c>
      <c r="I157" s="140">
        <f t="shared" ref="I157:I158" si="91">SUM(G157:H157)</f>
        <v>17500</v>
      </c>
      <c r="J157" s="141">
        <f>IF(G157&gt;=Datos!$D$14,(Datos!$D$14*Datos!$C$14),IF(G157&lt;=Datos!$D$14,(G157*Datos!$C$14)))</f>
        <v>502.25</v>
      </c>
      <c r="K157" s="142" t="str">
        <f>IF((G157-J157-L157)&lt;=Datos!$G$7,"0",IF((G157-J157-L157)&lt;=Datos!$G$8,((G157-J157-L157)-Datos!$F$8)*Datos!$I$6,IF((G157-J157-L157)&lt;=Datos!$G$9,Datos!$I$8+((G157-J157-L157)-Datos!$F$9)*Datos!$J$6,IF((G157-J157-L157)&gt;=Datos!$F$10,(Datos!$I$8+Datos!$J$8)+((G157-J157-L157)-Datos!$F$10)*Datos!$K$6))))</f>
        <v>0</v>
      </c>
      <c r="L157" s="141">
        <f>IF(G157&gt;=Datos!$D$15,(Datos!$D$15*Datos!$C$15),IF(G157&lt;=Datos!$D$15,(G157*Datos!$C$15)))</f>
        <v>532</v>
      </c>
      <c r="M157" s="140">
        <v>25</v>
      </c>
      <c r="N157" s="140">
        <f t="shared" ref="N157:N158" si="92">SUM(J157:M157)</f>
        <v>1059.25</v>
      </c>
      <c r="O157" s="160">
        <f t="shared" ref="O157:O158" si="93">+G157-N157</f>
        <v>16440.75</v>
      </c>
    </row>
    <row r="158" spans="1:15" ht="29.25" customHeight="1" x14ac:dyDescent="0.2">
      <c r="A158" s="186">
        <v>126</v>
      </c>
      <c r="B158" s="188" t="s">
        <v>1112</v>
      </c>
      <c r="C158" s="188" t="s">
        <v>1059</v>
      </c>
      <c r="D158" s="91" t="s">
        <v>4</v>
      </c>
      <c r="E158" s="189" t="s">
        <v>260</v>
      </c>
      <c r="F158" s="189" t="s">
        <v>19</v>
      </c>
      <c r="G158" s="140">
        <v>17500</v>
      </c>
      <c r="H158" s="140">
        <v>0</v>
      </c>
      <c r="I158" s="140">
        <f t="shared" si="91"/>
        <v>17500</v>
      </c>
      <c r="J158" s="141">
        <f>IF(G158&gt;=Datos!$D$14,(Datos!$D$14*Datos!$C$14),IF(G158&lt;=Datos!$D$14,(G158*Datos!$C$14)))</f>
        <v>502.25</v>
      </c>
      <c r="K158" s="142" t="str">
        <f>IF((G158-J158-L158)&lt;=Datos!$G$7,"0",IF((G158-J158-L158)&lt;=Datos!$G$8,((G158-J158-L158)-Datos!$F$8)*Datos!$I$6,IF((G158-J158-L158)&lt;=Datos!$G$9,Datos!$I$8+((G158-J158-L158)-Datos!$F$9)*Datos!$J$6,IF((G158-J158-L158)&gt;=Datos!$F$10,(Datos!$I$8+Datos!$J$8)+((G158-J158-L158)-Datos!$F$10)*Datos!$K$6))))</f>
        <v>0</v>
      </c>
      <c r="L158" s="141">
        <f>IF(G158&gt;=Datos!$D$15,(Datos!$D$15*Datos!$C$15),IF(G158&lt;=Datos!$D$15,(G158*Datos!$C$15)))</f>
        <v>532</v>
      </c>
      <c r="M158" s="140">
        <v>25</v>
      </c>
      <c r="N158" s="140">
        <f t="shared" si="92"/>
        <v>1059.25</v>
      </c>
      <c r="O158" s="160">
        <f t="shared" si="93"/>
        <v>16440.75</v>
      </c>
    </row>
    <row r="159" spans="1:15" s="193" customFormat="1" ht="29.25" customHeight="1" x14ac:dyDescent="0.2">
      <c r="A159" s="282" t="s">
        <v>422</v>
      </c>
      <c r="B159" s="283"/>
      <c r="C159" s="191">
        <v>83</v>
      </c>
      <c r="D159" s="218"/>
      <c r="E159" s="192"/>
      <c r="F159" s="144"/>
      <c r="G159" s="145">
        <f>SUM(G76:G158)</f>
        <v>1707720</v>
      </c>
      <c r="H159" s="145">
        <f t="shared" ref="H159:O159" si="94">SUM(H76:H158)</f>
        <v>0</v>
      </c>
      <c r="I159" s="145">
        <f t="shared" si="94"/>
        <v>1707720</v>
      </c>
      <c r="J159" s="145">
        <f t="shared" si="94"/>
        <v>49011.56400000002</v>
      </c>
      <c r="K159" s="145">
        <f t="shared" si="94"/>
        <v>0</v>
      </c>
      <c r="L159" s="145">
        <f t="shared" si="94"/>
        <v>51914.687999999958</v>
      </c>
      <c r="M159" s="145">
        <f t="shared" si="94"/>
        <v>168626.53</v>
      </c>
      <c r="N159" s="145">
        <f t="shared" si="94"/>
        <v>269552.78199999989</v>
      </c>
      <c r="O159" s="145">
        <f t="shared" si="94"/>
        <v>1438167.2180000006</v>
      </c>
    </row>
    <row r="160" spans="1:15" ht="29.25" customHeight="1" x14ac:dyDescent="0.2">
      <c r="A160" s="282" t="s">
        <v>838</v>
      </c>
      <c r="B160" s="283"/>
      <c r="C160" s="283"/>
      <c r="D160" s="283"/>
      <c r="E160" s="283"/>
      <c r="F160" s="283"/>
      <c r="G160" s="283"/>
      <c r="H160" s="283"/>
      <c r="I160" s="283"/>
      <c r="J160" s="283"/>
      <c r="K160" s="283"/>
      <c r="L160" s="283"/>
      <c r="M160" s="283"/>
      <c r="N160" s="283"/>
      <c r="O160" s="200"/>
    </row>
    <row r="161" spans="1:15" ht="29.25" customHeight="1" x14ac:dyDescent="0.2">
      <c r="A161" s="186">
        <v>127</v>
      </c>
      <c r="B161" s="188" t="s">
        <v>839</v>
      </c>
      <c r="C161" s="188" t="s">
        <v>266</v>
      </c>
      <c r="D161" s="91" t="s">
        <v>230</v>
      </c>
      <c r="E161" s="189" t="s">
        <v>260</v>
      </c>
      <c r="F161" s="189" t="s">
        <v>261</v>
      </c>
      <c r="G161" s="140">
        <v>4166.67</v>
      </c>
      <c r="H161" s="140">
        <v>0</v>
      </c>
      <c r="I161" s="140">
        <f t="shared" ref="I161:I168" si="95">SUM(G161:H161)</f>
        <v>4166.67</v>
      </c>
      <c r="J161" s="141">
        <f>IF(G161&gt;=Datos!$D$14,(Datos!$D$14*Datos!$C$14),IF(G161&lt;=Datos!$D$14,(G161*Datos!$C$14)))</f>
        <v>119.583429</v>
      </c>
      <c r="K161" s="142" t="str">
        <f>IF((G161-J161-L161)&lt;=Datos!$G$7,"0",IF((G161-J161-L161)&lt;=Datos!$G$8,((G161-J161-L161)-Datos!$F$8)*Datos!$I$6,IF((G161-J161-L161)&lt;=Datos!$G$9,Datos!$I$8+((G161-J161-L161)-Datos!$F$9)*Datos!$J$6,IF((G161-J161-L161)&gt;=Datos!$F$10,(Datos!$I$8+Datos!$J$8)+((G161-J161-L161)-Datos!$F$10)*Datos!$K$6))))</f>
        <v>0</v>
      </c>
      <c r="L161" s="141">
        <f>IF(G161&gt;=Datos!$D$15,(Datos!$D$15*Datos!$C$15),IF(G161&lt;=Datos!$D$15,(G161*Datos!$C$15)))</f>
        <v>126.666768</v>
      </c>
      <c r="M161" s="140">
        <v>25</v>
      </c>
      <c r="N161" s="140">
        <f t="shared" ref="N161:N166" si="96">SUM(J161:M161)</f>
        <v>271.25019700000001</v>
      </c>
      <c r="O161" s="160">
        <f t="shared" ref="O161:O166" si="97">+G161-N161</f>
        <v>3895.4198030000002</v>
      </c>
    </row>
    <row r="162" spans="1:15" ht="29.25" customHeight="1" x14ac:dyDescent="0.2">
      <c r="A162" s="186">
        <v>128</v>
      </c>
      <c r="B162" s="188" t="s">
        <v>118</v>
      </c>
      <c r="C162" s="188" t="s">
        <v>266</v>
      </c>
      <c r="D162" s="91" t="s">
        <v>230</v>
      </c>
      <c r="E162" s="189" t="s">
        <v>260</v>
      </c>
      <c r="F162" s="189" t="s">
        <v>261</v>
      </c>
      <c r="G162" s="140">
        <v>25000</v>
      </c>
      <c r="H162" s="140">
        <v>0</v>
      </c>
      <c r="I162" s="140">
        <f t="shared" si="95"/>
        <v>25000</v>
      </c>
      <c r="J162" s="141">
        <f>IF(G162&gt;=Datos!$D$14,(Datos!$D$14*Datos!$C$14),IF(G162&lt;=Datos!$D$14,(G162*Datos!$C$14)))</f>
        <v>717.5</v>
      </c>
      <c r="K162" s="142" t="str">
        <f>IF((G162-J162-L162)&lt;=Datos!$G$7,"0",IF((G162-J162-L162)&lt;=Datos!$G$8,((G162-J162-L162)-Datos!$F$8)*Datos!$I$6,IF((G162-J162-L162)&lt;=Datos!$G$9,Datos!$I$8+((G162-J162-L162)-Datos!$F$9)*Datos!$J$6,IF((G162-J162-L162)&gt;=Datos!$F$10,(Datos!$I$8+Datos!$J$8)+((G162-J162-L162)-Datos!$F$10)*Datos!$K$6))))</f>
        <v>0</v>
      </c>
      <c r="L162" s="141">
        <f>IF(G162&gt;=Datos!$D$15,(Datos!$D$15*Datos!$C$15),IF(G162&lt;=Datos!$D$15,(G162*Datos!$C$15)))</f>
        <v>760</v>
      </c>
      <c r="M162" s="140">
        <v>525</v>
      </c>
      <c r="N162" s="140">
        <f t="shared" si="96"/>
        <v>2002.5</v>
      </c>
      <c r="O162" s="160">
        <f t="shared" si="97"/>
        <v>22997.5</v>
      </c>
    </row>
    <row r="163" spans="1:15" ht="29.25" customHeight="1" x14ac:dyDescent="0.2">
      <c r="A163" s="186">
        <v>129</v>
      </c>
      <c r="B163" s="188" t="s">
        <v>492</v>
      </c>
      <c r="C163" s="188" t="s">
        <v>264</v>
      </c>
      <c r="D163" s="91" t="s">
        <v>230</v>
      </c>
      <c r="E163" s="189" t="s">
        <v>260</v>
      </c>
      <c r="F163" s="189" t="s">
        <v>261</v>
      </c>
      <c r="G163" s="140">
        <v>25000</v>
      </c>
      <c r="H163" s="140">
        <v>0</v>
      </c>
      <c r="I163" s="140">
        <f t="shared" si="95"/>
        <v>25000</v>
      </c>
      <c r="J163" s="141">
        <f>IF(G163&gt;=Datos!$D$14,(Datos!$D$14*Datos!$C$14),IF(G163&lt;=Datos!$D$14,(G163*Datos!$C$14)))</f>
        <v>717.5</v>
      </c>
      <c r="K163" s="142" t="str">
        <f>IF((G163-J163-L163)&lt;=Datos!$G$7,"0",IF((G163-J163-L163)&lt;=Datos!$G$8,((G163-J163-L163)-Datos!$F$8)*Datos!$I$6,IF((G163-J163-L163)&lt;=Datos!$G$9,Datos!$I$8+((G163-J163-L163)-Datos!$F$9)*Datos!$J$6,IF((G163-J163-L163)&gt;=Datos!$F$10,(Datos!$I$8+Datos!$J$8)+((G163-J163-L163)-Datos!$F$10)*Datos!$K$6))))</f>
        <v>0</v>
      </c>
      <c r="L163" s="141">
        <f>IF(G163&gt;=Datos!$D$15,(Datos!$D$15*Datos!$C$15),IF(G163&lt;=Datos!$D$15,(G163*Datos!$C$15)))</f>
        <v>760</v>
      </c>
      <c r="M163" s="140">
        <v>3056.63</v>
      </c>
      <c r="N163" s="140">
        <f t="shared" si="96"/>
        <v>4534.13</v>
      </c>
      <c r="O163" s="160">
        <f t="shared" si="97"/>
        <v>20465.87</v>
      </c>
    </row>
    <row r="164" spans="1:15" ht="29.25" customHeight="1" x14ac:dyDescent="0.2">
      <c r="A164" s="186">
        <v>130</v>
      </c>
      <c r="B164" s="188" t="s">
        <v>282</v>
      </c>
      <c r="C164" s="188" t="s">
        <v>385</v>
      </c>
      <c r="D164" s="91" t="s">
        <v>230</v>
      </c>
      <c r="E164" s="189" t="s">
        <v>260</v>
      </c>
      <c r="F164" s="189" t="s">
        <v>261</v>
      </c>
      <c r="G164" s="140">
        <v>25000</v>
      </c>
      <c r="H164" s="140">
        <v>0</v>
      </c>
      <c r="I164" s="140">
        <f t="shared" si="95"/>
        <v>25000</v>
      </c>
      <c r="J164" s="141">
        <f>IF(G164&gt;=Datos!$D$14,(Datos!$D$14*Datos!$C$14),IF(G164&lt;=Datos!$D$14,(G164*Datos!$C$14)))</f>
        <v>717.5</v>
      </c>
      <c r="K164" s="142" t="str">
        <f>IF((G164-J164-L164)&lt;=Datos!$G$7,"0",IF((G164-J164-L164)&lt;=Datos!$G$8,((G164-J164-L164)-Datos!$F$8)*Datos!$I$6,IF((G164-J164-L164)&lt;=Datos!$G$9,Datos!$I$8+((G164-J164-L164)-Datos!$F$9)*Datos!$J$6,IF((G164-J164-L164)&gt;=Datos!$F$10,(Datos!$I$8+Datos!$J$8)+((G164-J164-L164)-Datos!$F$10)*Datos!$K$6))))</f>
        <v>0</v>
      </c>
      <c r="L164" s="141">
        <f>IF(G164&gt;=Datos!$D$15,(Datos!$D$15*Datos!$C$15),IF(G164&lt;=Datos!$D$15,(G164*Datos!$C$15)))</f>
        <v>760</v>
      </c>
      <c r="M164" s="140">
        <v>25</v>
      </c>
      <c r="N164" s="140">
        <f t="shared" si="96"/>
        <v>1502.5</v>
      </c>
      <c r="O164" s="160">
        <f t="shared" si="97"/>
        <v>23497.5</v>
      </c>
    </row>
    <row r="165" spans="1:15" ht="29.25" customHeight="1" x14ac:dyDescent="0.2">
      <c r="A165" s="186">
        <v>131</v>
      </c>
      <c r="B165" s="188" t="s">
        <v>478</v>
      </c>
      <c r="C165" s="188" t="s">
        <v>310</v>
      </c>
      <c r="D165" s="91" t="s">
        <v>948</v>
      </c>
      <c r="E165" s="189" t="s">
        <v>260</v>
      </c>
      <c r="F165" s="189" t="s">
        <v>19</v>
      </c>
      <c r="G165" s="140">
        <v>33000</v>
      </c>
      <c r="H165" s="140">
        <v>0</v>
      </c>
      <c r="I165" s="140">
        <f t="shared" si="95"/>
        <v>33000</v>
      </c>
      <c r="J165" s="141">
        <f>IF(G165&gt;=Datos!$D$14,(Datos!$D$14*Datos!$C$14),IF(G165&lt;=Datos!$D$14,(G165*Datos!$C$14)))</f>
        <v>947.1</v>
      </c>
      <c r="K165" s="142" t="str">
        <f>IF((G165-J165-L165)&lt;=Datos!$G$7,"0",IF((G165-J165-L165)&lt;=Datos!$G$8,((G165-J165-L165)-Datos!$F$8)*Datos!$I$6,IF((G165-J165-L165)&lt;=Datos!$G$9,Datos!$I$8+((G165-J165-L165)-Datos!$F$9)*Datos!$J$6,IF((G165-J165-L165)&gt;=Datos!$F$10,(Datos!$I$8+Datos!$J$8)+((G165-J165-L165)-Datos!$F$10)*Datos!$K$6))))</f>
        <v>0</v>
      </c>
      <c r="L165" s="141">
        <f>IF(G165&gt;=Datos!$D$15,(Datos!$D$15*Datos!$C$15),IF(G165&lt;=Datos!$D$15,(G165*Datos!$C$15)))</f>
        <v>1003.2</v>
      </c>
      <c r="M165" s="140">
        <v>10946.73</v>
      </c>
      <c r="N165" s="140">
        <f t="shared" si="96"/>
        <v>12897.029999999999</v>
      </c>
      <c r="O165" s="160">
        <f t="shared" si="97"/>
        <v>20102.97</v>
      </c>
    </row>
    <row r="166" spans="1:15" ht="29.25" customHeight="1" x14ac:dyDescent="0.2">
      <c r="A166" s="186">
        <v>132</v>
      </c>
      <c r="B166" s="188" t="s">
        <v>731</v>
      </c>
      <c r="C166" s="188" t="s">
        <v>385</v>
      </c>
      <c r="D166" s="91" t="s">
        <v>230</v>
      </c>
      <c r="E166" s="189" t="s">
        <v>260</v>
      </c>
      <c r="F166" s="189" t="s">
        <v>261</v>
      </c>
      <c r="G166" s="140">
        <v>25000</v>
      </c>
      <c r="H166" s="140">
        <v>0</v>
      </c>
      <c r="I166" s="140">
        <f t="shared" si="95"/>
        <v>25000</v>
      </c>
      <c r="J166" s="141">
        <f>IF(G166&gt;=Datos!$D$14,(Datos!$D$14*Datos!$C$14),IF(G166&lt;=Datos!$D$14,(G166*Datos!$C$14)))</f>
        <v>717.5</v>
      </c>
      <c r="K166" s="142" t="s">
        <v>732</v>
      </c>
      <c r="L166" s="141">
        <f>IF(G166&gt;=Datos!$D$15,(Datos!$D$15*Datos!$C$15),IF(G166&lt;=Datos!$D$15,(G166*Datos!$C$15)))</f>
        <v>760</v>
      </c>
      <c r="M166" s="140">
        <v>7800.69</v>
      </c>
      <c r="N166" s="140">
        <f t="shared" si="96"/>
        <v>9278.1899999999987</v>
      </c>
      <c r="O166" s="160">
        <f t="shared" si="97"/>
        <v>15721.810000000001</v>
      </c>
    </row>
    <row r="167" spans="1:15" ht="29.25" customHeight="1" x14ac:dyDescent="0.2">
      <c r="A167" s="186">
        <v>133</v>
      </c>
      <c r="B167" s="188" t="s">
        <v>961</v>
      </c>
      <c r="C167" s="188" t="s">
        <v>265</v>
      </c>
      <c r="D167" s="91" t="s">
        <v>963</v>
      </c>
      <c r="E167" s="189" t="s">
        <v>260</v>
      </c>
      <c r="F167" s="189" t="s">
        <v>261</v>
      </c>
      <c r="G167" s="140">
        <v>25000</v>
      </c>
      <c r="H167" s="140">
        <v>0</v>
      </c>
      <c r="I167" s="140">
        <f t="shared" si="95"/>
        <v>25000</v>
      </c>
      <c r="J167" s="141">
        <f>IF(G167&gt;=Datos!$D$14,(Datos!$D$14*Datos!$C$14),IF(G167&lt;=Datos!$D$14,(G167*Datos!$C$14)))</f>
        <v>717.5</v>
      </c>
      <c r="K167" s="142" t="s">
        <v>732</v>
      </c>
      <c r="L167" s="141">
        <f>IF(G167&gt;=Datos!$D$15,(Datos!$D$15*Datos!$C$15),IF(G167&lt;=Datos!$D$15,(G167*Datos!$C$15)))</f>
        <v>760</v>
      </c>
      <c r="M167" s="140">
        <v>2536.5700000000002</v>
      </c>
      <c r="N167" s="140">
        <f t="shared" ref="N167:N168" si="98">SUM(J167:M167)</f>
        <v>4014.07</v>
      </c>
      <c r="O167" s="160">
        <f t="shared" ref="O167:O168" si="99">+G167-N167</f>
        <v>20985.93</v>
      </c>
    </row>
    <row r="168" spans="1:15" ht="29.25" customHeight="1" x14ac:dyDescent="0.2">
      <c r="A168" s="186">
        <v>134</v>
      </c>
      <c r="B168" s="188" t="s">
        <v>962</v>
      </c>
      <c r="C168" s="188" t="s">
        <v>265</v>
      </c>
      <c r="D168" s="91" t="s">
        <v>963</v>
      </c>
      <c r="E168" s="189" t="s">
        <v>260</v>
      </c>
      <c r="F168" s="189" t="s">
        <v>261</v>
      </c>
      <c r="G168" s="140">
        <v>25000</v>
      </c>
      <c r="H168" s="140">
        <v>0</v>
      </c>
      <c r="I168" s="140">
        <f t="shared" si="95"/>
        <v>25000</v>
      </c>
      <c r="J168" s="141">
        <f>IF(G168&gt;=Datos!$D$14,(Datos!$D$14*Datos!$C$14),IF(G168&lt;=Datos!$D$14,(G168*Datos!$C$14)))</f>
        <v>717.5</v>
      </c>
      <c r="K168" s="142" t="s">
        <v>732</v>
      </c>
      <c r="L168" s="141">
        <f>IF(G168&gt;=Datos!$D$15,(Datos!$D$15*Datos!$C$15),IF(G168&lt;=Datos!$D$15,(G168*Datos!$C$15)))</f>
        <v>760</v>
      </c>
      <c r="M168" s="140">
        <v>1025</v>
      </c>
      <c r="N168" s="140">
        <f t="shared" si="98"/>
        <v>2502.5</v>
      </c>
      <c r="O168" s="160">
        <f t="shared" si="99"/>
        <v>22497.5</v>
      </c>
    </row>
    <row r="169" spans="1:15" ht="29.25" customHeight="1" x14ac:dyDescent="0.2">
      <c r="A169" s="186">
        <v>135</v>
      </c>
      <c r="B169" s="188" t="s">
        <v>1081</v>
      </c>
      <c r="C169" s="188" t="s">
        <v>266</v>
      </c>
      <c r="D169" s="91" t="s">
        <v>922</v>
      </c>
      <c r="E169" s="189" t="s">
        <v>260</v>
      </c>
      <c r="F169" s="189" t="s">
        <v>261</v>
      </c>
      <c r="G169" s="140">
        <v>25000</v>
      </c>
      <c r="H169" s="140">
        <v>0</v>
      </c>
      <c r="I169" s="140">
        <f t="shared" ref="I169" si="100">SUM(G169:H169)</f>
        <v>25000</v>
      </c>
      <c r="J169" s="141">
        <f>IF(G169&gt;=Datos!$D$14,(Datos!$D$14*Datos!$C$14),IF(G169&lt;=Datos!$D$14,(G169*Datos!$C$14)))</f>
        <v>717.5</v>
      </c>
      <c r="K169" s="142" t="str">
        <f>IF((G169-J169-L169)&lt;=Datos!$G$7,"0",IF((G169-J169-L169)&lt;=Datos!$G$8,((G169-J169-L169)-Datos!$F$8)*Datos!$I$6,IF((G169-J169-L169)&lt;=Datos!$G$9,Datos!$I$8+((G169-J169-L169)-Datos!$F$9)*Datos!$J$6,IF((G169-J169-L169)&gt;=Datos!$F$10,(Datos!$I$8+Datos!$J$8)+((G169-J169-L169)-Datos!$F$10)*Datos!$K$6))))</f>
        <v>0</v>
      </c>
      <c r="L169" s="141">
        <f>IF(G169&gt;=Datos!$D$15,(Datos!$D$15*Datos!$C$15),IF(G169&lt;=Datos!$D$15,(G169*Datos!$C$15)))</f>
        <v>760</v>
      </c>
      <c r="M169" s="140">
        <v>25</v>
      </c>
      <c r="N169" s="140">
        <f t="shared" ref="N169" si="101">SUM(J169:M169)</f>
        <v>1502.5</v>
      </c>
      <c r="O169" s="160">
        <f t="shared" ref="O169" si="102">+G169-N169</f>
        <v>23497.5</v>
      </c>
    </row>
    <row r="170" spans="1:15" s="193" customFormat="1" ht="29.25" customHeight="1" x14ac:dyDescent="0.2">
      <c r="A170" s="282" t="s">
        <v>422</v>
      </c>
      <c r="B170" s="283"/>
      <c r="C170" s="191">
        <v>9</v>
      </c>
      <c r="D170" s="218"/>
      <c r="E170" s="192"/>
      <c r="F170" s="144"/>
      <c r="G170" s="145">
        <f t="shared" ref="G170:O170" si="103">SUM(G161:G169)</f>
        <v>212166.66999999998</v>
      </c>
      <c r="H170" s="145">
        <f t="shared" si="103"/>
        <v>0</v>
      </c>
      <c r="I170" s="145">
        <f t="shared" si="103"/>
        <v>212166.66999999998</v>
      </c>
      <c r="J170" s="145">
        <f t="shared" si="103"/>
        <v>6089.1834290000006</v>
      </c>
      <c r="K170" s="145">
        <f t="shared" si="103"/>
        <v>0</v>
      </c>
      <c r="L170" s="145">
        <f t="shared" si="103"/>
        <v>6449.8667679999999</v>
      </c>
      <c r="M170" s="145">
        <f t="shared" si="103"/>
        <v>25965.62</v>
      </c>
      <c r="N170" s="145">
        <f t="shared" si="103"/>
        <v>38504.670196999999</v>
      </c>
      <c r="O170" s="145">
        <f t="shared" si="103"/>
        <v>173661.99980299998</v>
      </c>
    </row>
    <row r="171" spans="1:15" ht="29.25" customHeight="1" x14ac:dyDescent="0.2">
      <c r="A171" s="282" t="s">
        <v>460</v>
      </c>
      <c r="B171" s="283"/>
      <c r="C171" s="283"/>
      <c r="D171" s="283"/>
      <c r="E171" s="283"/>
      <c r="F171" s="283"/>
      <c r="G171" s="283"/>
      <c r="H171" s="283"/>
      <c r="I171" s="283"/>
      <c r="J171" s="283"/>
      <c r="K171" s="283"/>
      <c r="L171" s="283"/>
      <c r="M171" s="283"/>
      <c r="N171" s="283"/>
      <c r="O171" s="200"/>
    </row>
    <row r="172" spans="1:15" ht="29.25" customHeight="1" x14ac:dyDescent="0.2">
      <c r="A172" s="186">
        <v>136</v>
      </c>
      <c r="B172" s="188" t="s">
        <v>527</v>
      </c>
      <c r="C172" s="188" t="s">
        <v>310</v>
      </c>
      <c r="D172" s="91" t="s">
        <v>947</v>
      </c>
      <c r="E172" s="189" t="s">
        <v>260</v>
      </c>
      <c r="F172" s="189" t="s">
        <v>261</v>
      </c>
      <c r="G172" s="140">
        <v>33000</v>
      </c>
      <c r="H172" s="140">
        <v>0</v>
      </c>
      <c r="I172" s="140">
        <f t="shared" ref="I172:I179" si="104">SUM(G172:H172)</f>
        <v>33000</v>
      </c>
      <c r="J172" s="141">
        <f>IF(G172&gt;=Datos!$D$14,(Datos!$D$14*Datos!$C$14),IF(G172&lt;=Datos!$D$14,(G172*Datos!$C$14)))</f>
        <v>947.1</v>
      </c>
      <c r="K172" s="142" t="str">
        <f>IF((G172-J172-L172)&lt;=Datos!$G$7,"0",IF((G172-J172-L172)&lt;=Datos!$G$8,((G172-J172-L172)-Datos!$F$8)*Datos!$I$6,IF((G172-J172-L172)&lt;=Datos!$G$9,Datos!$I$8+((G172-J172-L172)-Datos!$F$9)*Datos!$J$6,IF((G172-J172-L172)&gt;=Datos!$F$10,(Datos!$I$8+Datos!$J$8)+((G172-J172-L172)-Datos!$F$10)*Datos!$K$6))))</f>
        <v>0</v>
      </c>
      <c r="L172" s="141">
        <f>IF(G172&gt;=Datos!$D$15,(Datos!$D$15*Datos!$C$15),IF(G172&lt;=Datos!$D$15,(G172*Datos!$C$15)))</f>
        <v>1003.2</v>
      </c>
      <c r="M172" s="140">
        <v>5371.52</v>
      </c>
      <c r="N172" s="140">
        <f t="shared" ref="N172:N173" si="105">SUM(J172:M172)</f>
        <v>7321.8200000000006</v>
      </c>
      <c r="O172" s="160">
        <f t="shared" ref="O172:O173" si="106">+G172-N172</f>
        <v>25678.18</v>
      </c>
    </row>
    <row r="173" spans="1:15" ht="29.25" customHeight="1" x14ac:dyDescent="0.2">
      <c r="A173" s="186">
        <v>137</v>
      </c>
      <c r="B173" s="188" t="s">
        <v>528</v>
      </c>
      <c r="C173" s="188" t="s">
        <v>264</v>
      </c>
      <c r="D173" s="91" t="s">
        <v>947</v>
      </c>
      <c r="E173" s="189" t="s">
        <v>260</v>
      </c>
      <c r="F173" s="189" t="s">
        <v>261</v>
      </c>
      <c r="G173" s="140">
        <v>33000</v>
      </c>
      <c r="H173" s="140">
        <v>0</v>
      </c>
      <c r="I173" s="140">
        <f t="shared" si="104"/>
        <v>33000</v>
      </c>
      <c r="J173" s="141">
        <f>IF(G173&gt;=Datos!$D$14,(Datos!$D$14*Datos!$C$14),IF(G173&lt;=Datos!$D$14,(G173*Datos!$C$14)))</f>
        <v>947.1</v>
      </c>
      <c r="K173" s="142" t="str">
        <f>IF((G173-J173-L173)&lt;=Datos!$G$7,"0",IF((G173-J173-L173)&lt;=Datos!$G$8,((G173-J173-L173)-Datos!$F$8)*Datos!$I$6,IF((G173-J173-L173)&lt;=Datos!$G$9,Datos!$I$8+((G173-J173-L173)-Datos!$F$9)*Datos!$J$6,IF((G173-J173-L173)&gt;=Datos!$F$10,(Datos!$I$8+Datos!$J$8)+((G173-J173-L173)-Datos!$F$10)*Datos!$K$6))))</f>
        <v>0</v>
      </c>
      <c r="L173" s="141">
        <f>IF(G173&gt;=Datos!$D$15,(Datos!$D$15*Datos!$C$15),IF(G173&lt;=Datos!$D$15,(G173*Datos!$C$15)))</f>
        <v>1003.2</v>
      </c>
      <c r="M173" s="140">
        <v>5205.25</v>
      </c>
      <c r="N173" s="140">
        <f t="shared" si="105"/>
        <v>7155.55</v>
      </c>
      <c r="O173" s="160">
        <f t="shared" si="106"/>
        <v>25844.45</v>
      </c>
    </row>
    <row r="174" spans="1:15" ht="29.25" customHeight="1" x14ac:dyDescent="0.2">
      <c r="A174" s="186">
        <v>138</v>
      </c>
      <c r="B174" s="188" t="s">
        <v>98</v>
      </c>
      <c r="C174" s="188" t="s">
        <v>266</v>
      </c>
      <c r="D174" s="91" t="s">
        <v>947</v>
      </c>
      <c r="E174" s="189" t="s">
        <v>260</v>
      </c>
      <c r="F174" s="189" t="s">
        <v>261</v>
      </c>
      <c r="G174" s="140">
        <v>33000</v>
      </c>
      <c r="H174" s="140">
        <v>0</v>
      </c>
      <c r="I174" s="140">
        <f t="shared" ref="I174:I175" si="107">SUM(G174:H174)</f>
        <v>33000</v>
      </c>
      <c r="J174" s="141">
        <f>IF(G174&gt;=Datos!$D$14,(Datos!$D$14*Datos!$C$14),IF(G174&lt;=Datos!$D$14,(G174*Datos!$C$14)))</f>
        <v>947.1</v>
      </c>
      <c r="K174" s="142" t="str">
        <f>IF((G174-J174-L174)&lt;=Datos!$G$7,"0",IF((G174-J174-L174)&lt;=Datos!$G$8,((G174-J174-L174)-Datos!$F$8)*Datos!$I$6,IF((G174-J174-L174)&lt;=Datos!$G$9,Datos!$I$8+((G174-J174-L174)-Datos!$F$9)*Datos!$J$6,IF((G174-J174-L174)&gt;=Datos!$F$10,(Datos!$I$8+Datos!$J$8)+((G174-J174-L174)-Datos!$F$10)*Datos!$K$6))))</f>
        <v>0</v>
      </c>
      <c r="L174" s="141">
        <f>IF(G174&gt;=Datos!$D$15,(Datos!$D$15*Datos!$C$15),IF(G174&lt;=Datos!$D$15,(G174*Datos!$C$15)))</f>
        <v>1003.2</v>
      </c>
      <c r="M174" s="140">
        <v>25</v>
      </c>
      <c r="N174" s="140">
        <f t="shared" ref="N174:N175" si="108">SUM(J174:M174)</f>
        <v>1975.3000000000002</v>
      </c>
      <c r="O174" s="160">
        <f t="shared" ref="O174:O175" si="109">+G174-N174</f>
        <v>31024.7</v>
      </c>
    </row>
    <row r="175" spans="1:15" ht="29.25" customHeight="1" x14ac:dyDescent="0.2">
      <c r="A175" s="186">
        <v>139</v>
      </c>
      <c r="B175" s="188" t="s">
        <v>840</v>
      </c>
      <c r="C175" s="188" t="s">
        <v>266</v>
      </c>
      <c r="D175" s="91" t="s">
        <v>293</v>
      </c>
      <c r="E175" s="189" t="s">
        <v>260</v>
      </c>
      <c r="F175" s="189" t="s">
        <v>261</v>
      </c>
      <c r="G175" s="140">
        <v>26000</v>
      </c>
      <c r="H175" s="140">
        <v>0</v>
      </c>
      <c r="I175" s="140">
        <f t="shared" si="107"/>
        <v>26000</v>
      </c>
      <c r="J175" s="141">
        <f>IF(G175&gt;=Datos!$D$14,(Datos!$D$14*Datos!$C$14),IF(G175&lt;=Datos!$D$14,(G175*Datos!$C$14)))</f>
        <v>746.2</v>
      </c>
      <c r="K175" s="142" t="str">
        <f>IF((G175-J175-L175)&lt;=Datos!$G$7,"0",IF((G175-J175-L175)&lt;=Datos!$G$8,((G175-J175-L175)-Datos!$F$8)*Datos!$I$6,IF((G175-J175-L175)&lt;=Datos!$G$9,Datos!$I$8+((G175-J175-L175)-Datos!$F$9)*Datos!$J$6,IF((G175-J175-L175)&gt;=Datos!$F$10,(Datos!$I$8+Datos!$J$8)+((G175-J175-L175)-Datos!$F$10)*Datos!$K$6))))</f>
        <v>0</v>
      </c>
      <c r="L175" s="141">
        <f>IF(G175&gt;=Datos!$D$15,(Datos!$D$15*Datos!$C$15),IF(G175&lt;=Datos!$D$15,(G175*Datos!$C$15)))</f>
        <v>790.4</v>
      </c>
      <c r="M175" s="140">
        <v>1881.29</v>
      </c>
      <c r="N175" s="140">
        <f t="shared" si="108"/>
        <v>3417.89</v>
      </c>
      <c r="O175" s="160">
        <f t="shared" si="109"/>
        <v>22582.11</v>
      </c>
    </row>
    <row r="176" spans="1:15" ht="29.25" customHeight="1" x14ac:dyDescent="0.2">
      <c r="A176" s="186">
        <v>140</v>
      </c>
      <c r="B176" s="188" t="s">
        <v>923</v>
      </c>
      <c r="C176" s="188" t="s">
        <v>310</v>
      </c>
      <c r="D176" s="91" t="s">
        <v>293</v>
      </c>
      <c r="E176" s="189" t="s">
        <v>260</v>
      </c>
      <c r="F176" s="189" t="s">
        <v>261</v>
      </c>
      <c r="G176" s="140">
        <v>26000</v>
      </c>
      <c r="H176" s="140">
        <v>0</v>
      </c>
      <c r="I176" s="140">
        <f t="shared" ref="I176:I177" si="110">SUM(G176:H176)</f>
        <v>26000</v>
      </c>
      <c r="J176" s="141">
        <f>IF(G176&gt;=Datos!$D$14,(Datos!$D$14*Datos!$C$14),IF(G176&lt;=Datos!$D$14,(G176*Datos!$C$14)))</f>
        <v>746.2</v>
      </c>
      <c r="K176" s="142" t="str">
        <f>IF((G176-J176-L176)&lt;=Datos!$G$7,"0",IF((G176-J176-L176)&lt;=Datos!$G$8,((G176-J176-L176)-Datos!$F$8)*Datos!$I$6,IF((G176-J176-L176)&lt;=Datos!$G$9,Datos!$I$8+((G176-J176-L176)-Datos!$F$9)*Datos!$J$6,IF((G176-J176-L176)&gt;=Datos!$F$10,(Datos!$I$8+Datos!$J$8)+((G176-J176-L176)-Datos!$F$10)*Datos!$K$6))))</f>
        <v>0</v>
      </c>
      <c r="L176" s="141">
        <f>IF(G176&gt;=Datos!$D$15,(Datos!$D$15*Datos!$C$15),IF(G176&lt;=Datos!$D$15,(G176*Datos!$C$15)))</f>
        <v>790.4</v>
      </c>
      <c r="M176" s="140">
        <v>25</v>
      </c>
      <c r="N176" s="140">
        <f t="shared" ref="N176:N177" si="111">SUM(J176:M176)</f>
        <v>1561.6</v>
      </c>
      <c r="O176" s="160">
        <f t="shared" ref="O176" si="112">+G176-N176</f>
        <v>24438.400000000001</v>
      </c>
    </row>
    <row r="177" spans="1:15" ht="29.25" customHeight="1" x14ac:dyDescent="0.2">
      <c r="A177" s="186">
        <v>141</v>
      </c>
      <c r="B177" s="188" t="s">
        <v>924</v>
      </c>
      <c r="C177" s="188" t="s">
        <v>310</v>
      </c>
      <c r="D177" s="91" t="s">
        <v>293</v>
      </c>
      <c r="E177" s="189" t="s">
        <v>260</v>
      </c>
      <c r="F177" s="189" t="s">
        <v>261</v>
      </c>
      <c r="G177" s="140">
        <v>26000</v>
      </c>
      <c r="H177" s="140">
        <v>0</v>
      </c>
      <c r="I177" s="140">
        <f t="shared" si="110"/>
        <v>26000</v>
      </c>
      <c r="J177" s="141">
        <f>IF(G177&gt;=Datos!$D$14,(Datos!$D$14*Datos!$C$14),IF(G177&lt;=Datos!$D$14,(G177*Datos!$C$14)))</f>
        <v>746.2</v>
      </c>
      <c r="K177" s="142" t="str">
        <f>IF((G177-J177-L177)&lt;=Datos!$G$7,"0",IF((G177-J177-L177)&lt;=Datos!$G$8,((G177-J177-L177)-Datos!$F$8)*Datos!$I$6,IF((G177-J177-L177)&lt;=Datos!$G$9,Datos!$I$8+((G177-J177-L177)-Datos!$F$9)*Datos!$J$6,IF((G177-J177-L177)&gt;=Datos!$F$10,(Datos!$I$8+Datos!$J$8)+((G177-J177-L177)-Datos!$F$10)*Datos!$K$6))))</f>
        <v>0</v>
      </c>
      <c r="L177" s="141">
        <f>IF(G177&gt;=Datos!$D$15,(Datos!$D$15*Datos!$C$15),IF(G177&lt;=Datos!$D$15,(G177*Datos!$C$15)))</f>
        <v>790.4</v>
      </c>
      <c r="M177" s="140">
        <v>25</v>
      </c>
      <c r="N177" s="140">
        <f t="shared" si="111"/>
        <v>1561.6</v>
      </c>
      <c r="O177" s="160">
        <f>+G177-N177</f>
        <v>24438.400000000001</v>
      </c>
    </row>
    <row r="178" spans="1:15" ht="29.25" customHeight="1" x14ac:dyDescent="0.2">
      <c r="A178" s="186">
        <v>142</v>
      </c>
      <c r="B178" s="188" t="s">
        <v>1051</v>
      </c>
      <c r="C178" s="188" t="s">
        <v>265</v>
      </c>
      <c r="D178" s="91" t="s">
        <v>1052</v>
      </c>
      <c r="E178" s="189" t="s">
        <v>260</v>
      </c>
      <c r="F178" s="189" t="s">
        <v>261</v>
      </c>
      <c r="G178" s="140">
        <v>22500</v>
      </c>
      <c r="H178" s="140">
        <v>0</v>
      </c>
      <c r="I178" s="140">
        <f t="shared" ref="I178" si="113">SUM(G178:H178)</f>
        <v>22500</v>
      </c>
      <c r="J178" s="141">
        <f>IF(G178&gt;=Datos!$D$14,(Datos!$D$14*Datos!$C$14),IF(G178&lt;=Datos!$D$14,(G178*Datos!$C$14)))</f>
        <v>645.75</v>
      </c>
      <c r="K178" s="142" t="str">
        <f>IF((G178-J178-L178)&lt;=Datos!$G$7,"0",IF((G178-J178-L178)&lt;=Datos!$G$8,((G178-J178-L178)-Datos!$F$8)*Datos!$I$6,IF((G178-J178-L178)&lt;=Datos!$G$9,Datos!$I$8+((G178-J178-L178)-Datos!$F$9)*Datos!$J$6,IF((G178-J178-L178)&gt;=Datos!$F$10,(Datos!$I$8+Datos!$J$8)+((G178-J178-L178)-Datos!$F$10)*Datos!$K$6))))</f>
        <v>0</v>
      </c>
      <c r="L178" s="141">
        <f>IF(G178&gt;=Datos!$D$15,(Datos!$D$15*Datos!$C$15),IF(G178&lt;=Datos!$D$15,(G178*Datos!$C$15)))</f>
        <v>684</v>
      </c>
      <c r="M178" s="140">
        <v>25</v>
      </c>
      <c r="N178" s="140">
        <f t="shared" ref="N178" si="114">SUM(J178:M178)</f>
        <v>1354.75</v>
      </c>
      <c r="O178" s="160">
        <f>+G178-N178</f>
        <v>21145.25</v>
      </c>
    </row>
    <row r="179" spans="1:15" ht="29.25" customHeight="1" x14ac:dyDescent="0.2">
      <c r="A179" s="186">
        <v>143</v>
      </c>
      <c r="B179" s="188" t="s">
        <v>33</v>
      </c>
      <c r="C179" s="188" t="s">
        <v>265</v>
      </c>
      <c r="D179" s="91" t="s">
        <v>947</v>
      </c>
      <c r="E179" s="189" t="s">
        <v>260</v>
      </c>
      <c r="F179" s="189" t="s">
        <v>19</v>
      </c>
      <c r="G179" s="140">
        <v>33000</v>
      </c>
      <c r="H179" s="140">
        <v>0</v>
      </c>
      <c r="I179" s="140">
        <f t="shared" si="104"/>
        <v>33000</v>
      </c>
      <c r="J179" s="141">
        <f>IF(G179&gt;=Datos!$D$14,(Datos!$D$14*Datos!$C$14),IF(G179&lt;=Datos!$D$14,(G179*Datos!$C$14)))</f>
        <v>947.1</v>
      </c>
      <c r="K179" s="142" t="str">
        <f>IF((G179-J179-L179)&lt;=Datos!$G$7,"0",IF((G179-J179-L179)&lt;=Datos!$G$8,((G179-J179-L179)-Datos!$F$8)*Datos!$I$6,IF((G179-J179-L179)&lt;=Datos!$G$9,Datos!$I$8+((G179-J179-L179)-Datos!$F$9)*Datos!$J$6,IF((G179-J179-L179)&gt;=Datos!$F$10,(Datos!$I$8+Datos!$J$8)+((G179-J179-L179)-Datos!$F$10)*Datos!$K$6))))</f>
        <v>0</v>
      </c>
      <c r="L179" s="141">
        <f>IF(G179&gt;=Datos!$D$15,(Datos!$D$15*Datos!$C$15),IF(G179&lt;=Datos!$D$15,(G179*Datos!$C$15)))</f>
        <v>1003.2</v>
      </c>
      <c r="M179" s="140">
        <v>4910.17</v>
      </c>
      <c r="N179" s="140">
        <f>SUM(J179:M179)</f>
        <v>6860.47</v>
      </c>
      <c r="O179" s="160">
        <f>+G179-N179</f>
        <v>26139.53</v>
      </c>
    </row>
    <row r="180" spans="1:15" ht="29.25" customHeight="1" x14ac:dyDescent="0.2">
      <c r="A180" s="186">
        <v>144</v>
      </c>
      <c r="B180" s="188" t="s">
        <v>123</v>
      </c>
      <c r="C180" s="188" t="s">
        <v>264</v>
      </c>
      <c r="D180" s="91" t="s">
        <v>293</v>
      </c>
      <c r="E180" s="189" t="s">
        <v>260</v>
      </c>
      <c r="F180" s="189" t="s">
        <v>261</v>
      </c>
      <c r="G180" s="140">
        <v>26000</v>
      </c>
      <c r="H180" s="140">
        <v>0</v>
      </c>
      <c r="I180" s="140">
        <f t="shared" ref="I180" si="115">SUM(G180:H180)</f>
        <v>26000</v>
      </c>
      <c r="J180" s="141">
        <f>IF(G180&gt;=Datos!$D$14,(Datos!$D$14*Datos!$C$14),IF(G180&lt;=Datos!$D$14,(G180*Datos!$C$14)))</f>
        <v>746.2</v>
      </c>
      <c r="K180" s="142" t="str">
        <f>IF((G180-J180-L180)&lt;=Datos!$G$7,"0",IF((G180-J180-L180)&lt;=Datos!$G$8,((G180-J180-L180)-Datos!$F$8)*Datos!$I$6,IF((G180-J180-L180)&lt;=Datos!$G$9,Datos!$I$8+((G180-J180-L180)-Datos!$F$9)*Datos!$J$6,IF((G180-J180-L180)&gt;=Datos!$F$10,(Datos!$I$8+Datos!$J$8)+((G180-J180-L180)-Datos!$F$10)*Datos!$K$6))))</f>
        <v>0</v>
      </c>
      <c r="L180" s="141">
        <f>IF(G180&gt;=Datos!$D$15,(Datos!$D$15*Datos!$C$15),IF(G180&lt;=Datos!$D$15,(G180*Datos!$C$15)))</f>
        <v>790.4</v>
      </c>
      <c r="M180" s="140">
        <v>25</v>
      </c>
      <c r="N180" s="140">
        <f>SUM(J180:M180)</f>
        <v>1561.6</v>
      </c>
      <c r="O180" s="160">
        <f>+G180-N180</f>
        <v>24438.400000000001</v>
      </c>
    </row>
    <row r="181" spans="1:15" s="193" customFormat="1" ht="29.25" customHeight="1" x14ac:dyDescent="0.2">
      <c r="A181" s="282" t="s">
        <v>422</v>
      </c>
      <c r="B181" s="283"/>
      <c r="C181" s="191">
        <v>9</v>
      </c>
      <c r="D181" s="218"/>
      <c r="E181" s="192"/>
      <c r="F181" s="144"/>
      <c r="G181" s="145">
        <f t="shared" ref="G181:O181" si="116">SUM(G172:G180)</f>
        <v>258500</v>
      </c>
      <c r="H181" s="145">
        <f t="shared" si="116"/>
        <v>0</v>
      </c>
      <c r="I181" s="145">
        <f t="shared" si="116"/>
        <v>258500</v>
      </c>
      <c r="J181" s="145">
        <f t="shared" si="116"/>
        <v>7418.95</v>
      </c>
      <c r="K181" s="145">
        <f t="shared" si="116"/>
        <v>0</v>
      </c>
      <c r="L181" s="145">
        <f t="shared" si="116"/>
        <v>7858.4</v>
      </c>
      <c r="M181" s="145">
        <f t="shared" si="116"/>
        <v>17493.230000000003</v>
      </c>
      <c r="N181" s="145">
        <f t="shared" si="116"/>
        <v>32770.58</v>
      </c>
      <c r="O181" s="145">
        <f t="shared" si="116"/>
        <v>225729.41999999998</v>
      </c>
    </row>
    <row r="182" spans="1:15" ht="29.25" customHeight="1" x14ac:dyDescent="0.2">
      <c r="A182" s="282" t="s">
        <v>637</v>
      </c>
      <c r="B182" s="283"/>
      <c r="C182" s="283"/>
      <c r="D182" s="283"/>
      <c r="E182" s="283"/>
      <c r="F182" s="283"/>
      <c r="G182" s="283"/>
      <c r="H182" s="283"/>
      <c r="I182" s="283"/>
      <c r="J182" s="283"/>
      <c r="K182" s="283"/>
      <c r="L182" s="283"/>
      <c r="M182" s="283"/>
      <c r="N182" s="283"/>
      <c r="O182" s="200"/>
    </row>
    <row r="183" spans="1:15" ht="29.25" customHeight="1" x14ac:dyDescent="0.2">
      <c r="A183" s="186">
        <v>145</v>
      </c>
      <c r="B183" s="188" t="s">
        <v>636</v>
      </c>
      <c r="C183" s="188" t="s">
        <v>264</v>
      </c>
      <c r="D183" s="91" t="s">
        <v>229</v>
      </c>
      <c r="E183" s="189" t="s">
        <v>260</v>
      </c>
      <c r="F183" s="189" t="s">
        <v>19</v>
      </c>
      <c r="G183" s="140">
        <v>33000</v>
      </c>
      <c r="H183" s="140">
        <v>0</v>
      </c>
      <c r="I183" s="140">
        <f t="shared" ref="I183" si="117">SUM(G183:H183)</f>
        <v>33000</v>
      </c>
      <c r="J183" s="141">
        <f>IF(G183&gt;=Datos!$D$14,(Datos!$D$14*Datos!$C$14),IF(G183&lt;=Datos!$D$14,(G183*Datos!$C$14)))</f>
        <v>947.1</v>
      </c>
      <c r="K183" s="142" t="str">
        <f>IF((G183-J183-L183)&lt;=Datos!$G$7,"0",IF((G183-J183-L183)&lt;=Datos!$G$8,((G183-J183-L183)-Datos!$F$8)*Datos!$I$6,IF((G183-J183-L183)&lt;=Datos!$G$9,Datos!$I$8+((G183-J183-L183)-Datos!$F$9)*Datos!$J$6,IF((G183-J183-L183)&gt;=Datos!$F$10,(Datos!$I$8+Datos!$J$8)+((G183-J183-L183)-Datos!$F$10)*Datos!$K$6))))</f>
        <v>0</v>
      </c>
      <c r="L183" s="141">
        <f>IF(G183&gt;=Datos!$D$15,(Datos!$D$15*Datos!$C$15),IF(G183&lt;=Datos!$D$15,(G183*Datos!$C$15)))</f>
        <v>1003.2</v>
      </c>
      <c r="M183" s="140">
        <v>2840.97</v>
      </c>
      <c r="N183" s="140">
        <f t="shared" ref="N183" si="118">SUM(J183:M183)</f>
        <v>4791.2700000000004</v>
      </c>
      <c r="O183" s="160">
        <f t="shared" ref="O183" si="119">+G183-N183</f>
        <v>28208.73</v>
      </c>
    </row>
    <row r="184" spans="1:15" s="193" customFormat="1" ht="29.25" customHeight="1" x14ac:dyDescent="0.2">
      <c r="A184" s="282" t="s">
        <v>422</v>
      </c>
      <c r="B184" s="283"/>
      <c r="C184" s="191">
        <v>1</v>
      </c>
      <c r="D184" s="218"/>
      <c r="E184" s="192"/>
      <c r="F184" s="144"/>
      <c r="G184" s="145">
        <f t="shared" ref="G184:O184" si="120">SUM(G183)</f>
        <v>33000</v>
      </c>
      <c r="H184" s="201">
        <f t="shared" si="120"/>
        <v>0</v>
      </c>
      <c r="I184" s="201">
        <f t="shared" si="120"/>
        <v>33000</v>
      </c>
      <c r="J184" s="201">
        <f t="shared" si="120"/>
        <v>947.1</v>
      </c>
      <c r="K184" s="177">
        <f t="shared" si="120"/>
        <v>0</v>
      </c>
      <c r="L184" s="201">
        <f t="shared" si="120"/>
        <v>1003.2</v>
      </c>
      <c r="M184" s="201">
        <f t="shared" si="120"/>
        <v>2840.97</v>
      </c>
      <c r="N184" s="202">
        <f t="shared" si="120"/>
        <v>4791.2700000000004</v>
      </c>
      <c r="O184" s="203">
        <f t="shared" si="120"/>
        <v>28208.73</v>
      </c>
    </row>
    <row r="185" spans="1:15" ht="29.25" customHeight="1" x14ac:dyDescent="0.2">
      <c r="A185" s="282" t="s">
        <v>456</v>
      </c>
      <c r="B185" s="283"/>
      <c r="C185" s="283"/>
      <c r="D185" s="283"/>
      <c r="E185" s="283"/>
      <c r="F185" s="283"/>
      <c r="G185" s="283"/>
      <c r="H185" s="283"/>
      <c r="I185" s="283"/>
      <c r="J185" s="283"/>
      <c r="K185" s="283"/>
      <c r="L185" s="283"/>
      <c r="M185" s="283"/>
      <c r="N185" s="283"/>
      <c r="O185" s="200"/>
    </row>
    <row r="186" spans="1:15" ht="29.25" customHeight="1" x14ac:dyDescent="0.2">
      <c r="A186" s="186">
        <v>146</v>
      </c>
      <c r="B186" s="188" t="s">
        <v>616</v>
      </c>
      <c r="C186" s="188" t="s">
        <v>266</v>
      </c>
      <c r="D186" s="91" t="s">
        <v>704</v>
      </c>
      <c r="E186" s="189" t="s">
        <v>260</v>
      </c>
      <c r="F186" s="189" t="s">
        <v>261</v>
      </c>
      <c r="G186" s="140">
        <v>26000</v>
      </c>
      <c r="H186" s="140">
        <v>0</v>
      </c>
      <c r="I186" s="140">
        <f t="shared" ref="I186:I212" si="121">SUM(G186:H186)</f>
        <v>26000</v>
      </c>
      <c r="J186" s="141">
        <f>IF(G186&gt;=Datos!$D$14,(Datos!$D$14*Datos!$C$14),IF(G186&lt;=Datos!$D$14,(G186*Datos!$C$14)))</f>
        <v>746.2</v>
      </c>
      <c r="K186" s="142" t="str">
        <f>IF((G186-J186-L186)&lt;=Datos!$G$7,"0",IF((G186-J186-L186)&lt;=Datos!$G$8,((G186-J186-L186)-Datos!$F$8)*Datos!$I$6,IF((G186-J186-L186)&lt;=Datos!$G$9,Datos!$I$8+((G186-J186-L186)-Datos!$F$9)*Datos!$J$6,IF((G186-J186-L186)&gt;=Datos!$F$10,(Datos!$I$8+Datos!$J$8)+((G186-J186-L186)-Datos!$F$10)*Datos!$K$6))))</f>
        <v>0</v>
      </c>
      <c r="L186" s="141">
        <f>IF(G186&gt;=Datos!$D$15,(Datos!$D$15*Datos!$C$15),IF(G186&lt;=Datos!$D$15,(G186*Datos!$C$15)))</f>
        <v>790.4</v>
      </c>
      <c r="M186" s="140">
        <v>25</v>
      </c>
      <c r="N186" s="140">
        <f t="shared" ref="N186" si="122">SUM(J186:M186)</f>
        <v>1561.6</v>
      </c>
      <c r="O186" s="160">
        <f t="shared" ref="O186" si="123">+G186-N186</f>
        <v>24438.400000000001</v>
      </c>
    </row>
    <row r="187" spans="1:15" ht="29.25" customHeight="1" x14ac:dyDescent="0.2">
      <c r="A187" s="186">
        <v>147</v>
      </c>
      <c r="B187" s="188" t="s">
        <v>702</v>
      </c>
      <c r="C187" s="188" t="s">
        <v>265</v>
      </c>
      <c r="D187" s="91" t="s">
        <v>704</v>
      </c>
      <c r="E187" s="189" t="s">
        <v>260</v>
      </c>
      <c r="F187" s="189" t="s">
        <v>19</v>
      </c>
      <c r="G187" s="140">
        <v>26000</v>
      </c>
      <c r="H187" s="140">
        <v>0</v>
      </c>
      <c r="I187" s="140">
        <f t="shared" si="121"/>
        <v>26000</v>
      </c>
      <c r="J187" s="141">
        <f>IF(G187&gt;=Datos!$D$14,(Datos!$D$14*Datos!$C$14),IF(G187&lt;=Datos!$D$14,(G187*Datos!$C$14)))</f>
        <v>746.2</v>
      </c>
      <c r="K187" s="142" t="str">
        <f>IF((G187-J187-L187)&lt;=Datos!$G$7,"0",IF((G187-J187-L187)&lt;=Datos!$G$8,((G187-J187-L187)-Datos!$F$8)*Datos!$I$6,IF((G187-J187-L187)&lt;=Datos!$G$9,Datos!$I$8+((G187-J187-L187)-Datos!$F$9)*Datos!$J$6,IF((G187-J187-L187)&gt;=Datos!$F$10,(Datos!$I$8+Datos!$J$8)+((G187-J187-L187)-Datos!$F$10)*Datos!$K$6))))</f>
        <v>0</v>
      </c>
      <c r="L187" s="141">
        <f>IF(G187&gt;=Datos!$D$15,(Datos!$D$15*Datos!$C$15),IF(G187&lt;=Datos!$D$15,(G187*Datos!$C$15)))</f>
        <v>790.4</v>
      </c>
      <c r="M187" s="140">
        <v>25</v>
      </c>
      <c r="N187" s="140">
        <f t="shared" ref="N187:N192" si="124">SUM(J187:M187)</f>
        <v>1561.6</v>
      </c>
      <c r="O187" s="160">
        <f t="shared" ref="O187:O192" si="125">+G187-N187</f>
        <v>24438.400000000001</v>
      </c>
    </row>
    <row r="188" spans="1:15" ht="29.25" customHeight="1" x14ac:dyDescent="0.2">
      <c r="A188" s="186">
        <v>148</v>
      </c>
      <c r="B188" s="188" t="s">
        <v>703</v>
      </c>
      <c r="C188" s="188" t="s">
        <v>602</v>
      </c>
      <c r="D188" s="91" t="s">
        <v>229</v>
      </c>
      <c r="E188" s="189" t="s">
        <v>260</v>
      </c>
      <c r="F188" s="189" t="s">
        <v>19</v>
      </c>
      <c r="G188" s="140">
        <v>33000</v>
      </c>
      <c r="H188" s="140">
        <v>0</v>
      </c>
      <c r="I188" s="140">
        <f t="shared" si="121"/>
        <v>33000</v>
      </c>
      <c r="J188" s="141">
        <f>IF(G188&gt;=Datos!$D$14,(Datos!$D$14*Datos!$C$14),IF(G188&lt;=Datos!$D$14,(G188*Datos!$C$14)))</f>
        <v>947.1</v>
      </c>
      <c r="K188" s="142" t="str">
        <f>IF((G188-J188-L188)&lt;=Datos!$G$7,"0",IF((G188-J188-L188)&lt;=Datos!$G$8,((G188-J188-L188)-Datos!$F$8)*Datos!$I$6,IF((G188-J188-L188)&lt;=Datos!$G$9,Datos!$I$8+((G188-J188-L188)-Datos!$F$9)*Datos!$J$6,IF((G188-J188-L188)&gt;=Datos!$F$10,(Datos!$I$8+Datos!$J$8)+((G188-J188-L188)-Datos!$F$10)*Datos!$K$6))))</f>
        <v>0</v>
      </c>
      <c r="L188" s="141">
        <f>IF(G188&gt;=Datos!$D$15,(Datos!$D$15*Datos!$C$15),IF(G188&lt;=Datos!$D$15,(G188*Datos!$C$15)))</f>
        <v>1003.2</v>
      </c>
      <c r="M188" s="140">
        <v>25</v>
      </c>
      <c r="N188" s="140">
        <f t="shared" ref="N188:N189" si="126">SUM(J188:M188)</f>
        <v>1975.3000000000002</v>
      </c>
      <c r="O188" s="160">
        <f t="shared" ref="O188:O189" si="127">+G188-N188</f>
        <v>31024.7</v>
      </c>
    </row>
    <row r="189" spans="1:15" ht="29.25" customHeight="1" x14ac:dyDescent="0.2">
      <c r="A189" s="186">
        <v>149</v>
      </c>
      <c r="B189" s="188" t="s">
        <v>705</v>
      </c>
      <c r="C189" s="188" t="s">
        <v>264</v>
      </c>
      <c r="D189" s="91" t="s">
        <v>227</v>
      </c>
      <c r="E189" s="189" t="s">
        <v>260</v>
      </c>
      <c r="F189" s="189" t="s">
        <v>19</v>
      </c>
      <c r="G189" s="140">
        <v>26000</v>
      </c>
      <c r="H189" s="140">
        <v>0</v>
      </c>
      <c r="I189" s="140">
        <f t="shared" si="121"/>
        <v>26000</v>
      </c>
      <c r="J189" s="141">
        <f>IF(G189&gt;=Datos!$D$14,(Datos!$D$14*Datos!$C$14),IF(G189&lt;=Datos!$D$14,(G189*Datos!$C$14)))</f>
        <v>746.2</v>
      </c>
      <c r="K189" s="142" t="str">
        <f>IF((G189-J189-L189)&lt;=Datos!$G$7,"0",IF((G189-J189-L189)&lt;=Datos!$G$8,((G189-J189-L189)-Datos!$F$8)*Datos!$I$6,IF((G189-J189-L189)&lt;=Datos!$G$9,Datos!$I$8+((G189-J189-L189)-Datos!$F$9)*Datos!$J$6,IF((G189-J189-L189)&gt;=Datos!$F$10,(Datos!$I$8+Datos!$J$8)+((G189-J189-L189)-Datos!$F$10)*Datos!$K$6))))</f>
        <v>0</v>
      </c>
      <c r="L189" s="141">
        <f>IF(G189&gt;=Datos!$D$15,(Datos!$D$15*Datos!$C$15),IF(G189&lt;=Datos!$D$15,(G189*Datos!$C$15)))</f>
        <v>790.4</v>
      </c>
      <c r="M189" s="140">
        <v>25</v>
      </c>
      <c r="N189" s="140">
        <f t="shared" si="126"/>
        <v>1561.6</v>
      </c>
      <c r="O189" s="160">
        <f t="shared" si="127"/>
        <v>24438.400000000001</v>
      </c>
    </row>
    <row r="190" spans="1:15" ht="29.25" customHeight="1" x14ac:dyDescent="0.2">
      <c r="A190" s="186">
        <v>150</v>
      </c>
      <c r="B190" s="188" t="s">
        <v>727</v>
      </c>
      <c r="C190" s="188" t="s">
        <v>602</v>
      </c>
      <c r="D190" s="91" t="s">
        <v>229</v>
      </c>
      <c r="E190" s="189" t="s">
        <v>260</v>
      </c>
      <c r="F190" s="189" t="s">
        <v>261</v>
      </c>
      <c r="G190" s="140">
        <v>33000</v>
      </c>
      <c r="H190" s="140">
        <v>0</v>
      </c>
      <c r="I190" s="140">
        <f t="shared" si="121"/>
        <v>33000</v>
      </c>
      <c r="J190" s="141">
        <f>IF(G190&gt;=Datos!$D$14,(Datos!$D$14*Datos!$C$14),IF(G190&lt;=Datos!$D$14,(G190*Datos!$C$14)))</f>
        <v>947.1</v>
      </c>
      <c r="K190" s="142" t="str">
        <f>IF((G190-J190-L190)&lt;=Datos!$G$7,"0",IF((G190-J190-L190)&lt;=Datos!$G$8,((G190-J190-L190)-Datos!$F$8)*Datos!$I$6,IF((G190-J190-L190)&lt;=Datos!$G$9,Datos!$I$8+((G190-J190-L190)-Datos!$F$9)*Datos!$J$6,IF((G190-J190-L190)&gt;=Datos!$F$10,(Datos!$I$8+Datos!$J$8)+((G190-J190-L190)-Datos!$F$10)*Datos!$K$6))))</f>
        <v>0</v>
      </c>
      <c r="L190" s="141">
        <f>IF(G190&gt;=Datos!$D$15,(Datos!$D$15*Datos!$C$15),IF(G190&lt;=Datos!$D$15,(G190*Datos!$C$15)))</f>
        <v>1003.2</v>
      </c>
      <c r="M190" s="140">
        <v>25</v>
      </c>
      <c r="N190" s="140">
        <f>SUM(J190:M190)</f>
        <v>1975.3000000000002</v>
      </c>
      <c r="O190" s="160">
        <f>+G190-N190</f>
        <v>31024.7</v>
      </c>
    </row>
    <row r="191" spans="1:15" ht="29.25" customHeight="1" x14ac:dyDescent="0.2">
      <c r="A191" s="186">
        <v>151</v>
      </c>
      <c r="B191" s="188" t="s">
        <v>728</v>
      </c>
      <c r="C191" s="188" t="s">
        <v>729</v>
      </c>
      <c r="D191" s="91" t="s">
        <v>229</v>
      </c>
      <c r="E191" s="189" t="s">
        <v>260</v>
      </c>
      <c r="F191" s="189" t="s">
        <v>19</v>
      </c>
      <c r="G191" s="140">
        <v>33000</v>
      </c>
      <c r="H191" s="140">
        <v>0</v>
      </c>
      <c r="I191" s="140">
        <f t="shared" si="121"/>
        <v>33000</v>
      </c>
      <c r="J191" s="141">
        <f>IF(G191&gt;=Datos!$D$14,(Datos!$D$14*Datos!$C$14),IF(G191&lt;=Datos!$D$14,(G191*Datos!$C$14)))</f>
        <v>947.1</v>
      </c>
      <c r="K191" s="142" t="str">
        <f>IF((G191-J191-L191)&lt;=Datos!$G$7,"0",IF((G191-J191-L191)&lt;=Datos!$G$8,((G191-J191-L191)-Datos!$F$8)*Datos!$I$6,IF((G191-J191-L191)&lt;=Datos!$G$9,Datos!$I$8+((G191-J191-L191)-Datos!$F$9)*Datos!$J$6,IF((G191-J191-L191)&gt;=Datos!$F$10,(Datos!$I$8+Datos!$J$8)+((G191-J191-L191)-Datos!$F$10)*Datos!$K$6))))</f>
        <v>0</v>
      </c>
      <c r="L191" s="141">
        <f>IF(G191&gt;=Datos!$D$15,(Datos!$D$15*Datos!$C$15),IF(G191&lt;=Datos!$D$15,(G191*Datos!$C$15)))</f>
        <v>1003.2</v>
      </c>
      <c r="M191" s="140">
        <v>25</v>
      </c>
      <c r="N191" s="140">
        <f>SUM(J191:M191)</f>
        <v>1975.3000000000002</v>
      </c>
      <c r="O191" s="160">
        <f>+G191-N191</f>
        <v>31024.7</v>
      </c>
    </row>
    <row r="192" spans="1:15" ht="29.25" customHeight="1" x14ac:dyDescent="0.2">
      <c r="A192" s="186">
        <v>152</v>
      </c>
      <c r="B192" s="188" t="s">
        <v>749</v>
      </c>
      <c r="C192" s="188" t="s">
        <v>265</v>
      </c>
      <c r="D192" s="91" t="s">
        <v>227</v>
      </c>
      <c r="E192" s="189" t="s">
        <v>260</v>
      </c>
      <c r="F192" s="189" t="s">
        <v>19</v>
      </c>
      <c r="G192" s="140">
        <v>26000</v>
      </c>
      <c r="H192" s="140">
        <v>0</v>
      </c>
      <c r="I192" s="140">
        <f t="shared" si="121"/>
        <v>26000</v>
      </c>
      <c r="J192" s="141">
        <f>IF(G192&gt;=Datos!$D$14,(Datos!$D$14*Datos!$C$14),IF(G192&lt;=Datos!$D$14,(G192*Datos!$C$14)))</f>
        <v>746.2</v>
      </c>
      <c r="K192" s="142" t="str">
        <f>IF((G192-J192-L192)&lt;=Datos!$G$7,"0",IF((G192-J192-L192)&lt;=Datos!$G$8,((G192-J192-L192)-Datos!$F$8)*Datos!$I$6,IF((G192-J192-L192)&lt;=Datos!$G$9,Datos!$I$8+((G192-J192-L192)-Datos!$F$9)*Datos!$J$6,IF((G192-J192-L192)&gt;=Datos!$F$10,(Datos!$I$8+Datos!$J$8)+((G192-J192-L192)-Datos!$F$10)*Datos!$K$6))))</f>
        <v>0</v>
      </c>
      <c r="L192" s="141">
        <f>IF(G192&gt;=Datos!$D$15,(Datos!$D$15*Datos!$C$15),IF(G192&lt;=Datos!$D$15,(G192*Datos!$C$15)))</f>
        <v>790.4</v>
      </c>
      <c r="M192" s="140">
        <v>25</v>
      </c>
      <c r="N192" s="140">
        <f t="shared" si="124"/>
        <v>1561.6</v>
      </c>
      <c r="O192" s="160">
        <f t="shared" si="125"/>
        <v>24438.400000000001</v>
      </c>
    </row>
    <row r="193" spans="1:15" ht="29.25" customHeight="1" x14ac:dyDescent="0.2">
      <c r="A193" s="186">
        <v>153</v>
      </c>
      <c r="B193" s="188" t="s">
        <v>841</v>
      </c>
      <c r="C193" s="188" t="s">
        <v>264</v>
      </c>
      <c r="D193" s="91" t="s">
        <v>704</v>
      </c>
      <c r="E193" s="189" t="s">
        <v>260</v>
      </c>
      <c r="F193" s="189" t="s">
        <v>19</v>
      </c>
      <c r="G193" s="140">
        <v>26000</v>
      </c>
      <c r="H193" s="140">
        <v>0</v>
      </c>
      <c r="I193" s="140">
        <f t="shared" si="121"/>
        <v>26000</v>
      </c>
      <c r="J193" s="141">
        <f>IF(G193&gt;=Datos!$D$14,(Datos!$D$14*Datos!$C$14),IF(G193&lt;=Datos!$D$14,(G193*Datos!$C$14)))</f>
        <v>746.2</v>
      </c>
      <c r="K193" s="142" t="str">
        <f>IF((G193-J193-L193)&lt;=Datos!$G$7,"0",IF((G193-J193-L193)&lt;=Datos!$G$8,((G193-J193-L193)-Datos!$F$8)*Datos!$I$6,IF((G193-J193-L193)&lt;=Datos!$G$9,Datos!$I$8+((G193-J193-L193)-Datos!$F$9)*Datos!$J$6,IF((G193-J193-L193)&gt;=Datos!$F$10,(Datos!$I$8+Datos!$J$8)+((G193-J193-L193)-Datos!$F$10)*Datos!$K$6))))</f>
        <v>0</v>
      </c>
      <c r="L193" s="141">
        <f>IF(G193&gt;=Datos!$D$15,(Datos!$D$15*Datos!$C$15),IF(G193&lt;=Datos!$D$15,(G193*Datos!$C$15)))</f>
        <v>790.4</v>
      </c>
      <c r="M193" s="140">
        <v>25</v>
      </c>
      <c r="N193" s="140">
        <f t="shared" ref="N193:N210" si="128">SUM(J193:M193)</f>
        <v>1561.6</v>
      </c>
      <c r="O193" s="160">
        <f t="shared" ref="O193:O209" si="129">+G193-N193</f>
        <v>24438.400000000001</v>
      </c>
    </row>
    <row r="194" spans="1:15" ht="29.25" customHeight="1" x14ac:dyDescent="0.2">
      <c r="A194" s="186">
        <v>154</v>
      </c>
      <c r="B194" s="188" t="s">
        <v>842</v>
      </c>
      <c r="C194" s="188" t="s">
        <v>729</v>
      </c>
      <c r="D194" s="91" t="s">
        <v>229</v>
      </c>
      <c r="E194" s="189" t="s">
        <v>260</v>
      </c>
      <c r="F194" s="189" t="s">
        <v>261</v>
      </c>
      <c r="G194" s="140">
        <v>35000</v>
      </c>
      <c r="H194" s="140">
        <v>0</v>
      </c>
      <c r="I194" s="140">
        <f t="shared" si="121"/>
        <v>35000</v>
      </c>
      <c r="J194" s="141">
        <f>IF(G194&gt;=Datos!$D$14,(Datos!$D$14*Datos!$C$14),IF(G194&lt;=Datos!$D$14,(G194*Datos!$C$14)))</f>
        <v>1004.5</v>
      </c>
      <c r="K194" s="142" t="str">
        <f>IF((G194-J194-L194)&lt;=Datos!$G$7,"0",IF((G194-J194-L194)&lt;=Datos!$G$8,((G194-J194-L194)-Datos!$F$8)*Datos!$I$6,IF((G194-J194-L194)&lt;=Datos!$G$9,Datos!$I$8+((G194-J194-L194)-Datos!$F$9)*Datos!$J$6,IF((G194-J194-L194)&gt;=Datos!$F$10,(Datos!$I$8+Datos!$J$8)+((G194-J194-L194)-Datos!$F$10)*Datos!$K$6))))</f>
        <v>0</v>
      </c>
      <c r="L194" s="141">
        <f>IF(G194&gt;=Datos!$D$15,(Datos!$D$15*Datos!$C$15),IF(G194&lt;=Datos!$D$15,(G194*Datos!$C$15)))</f>
        <v>1064</v>
      </c>
      <c r="M194" s="140">
        <v>25</v>
      </c>
      <c r="N194" s="140">
        <f t="shared" si="128"/>
        <v>2093.5</v>
      </c>
      <c r="O194" s="160">
        <f t="shared" si="129"/>
        <v>32906.5</v>
      </c>
    </row>
    <row r="195" spans="1:15" ht="29.25" customHeight="1" x14ac:dyDescent="0.2">
      <c r="A195" s="186">
        <v>155</v>
      </c>
      <c r="B195" s="188" t="s">
        <v>856</v>
      </c>
      <c r="C195" s="188" t="s">
        <v>265</v>
      </c>
      <c r="D195" s="91" t="s">
        <v>704</v>
      </c>
      <c r="E195" s="189" t="s">
        <v>260</v>
      </c>
      <c r="F195" s="189" t="s">
        <v>261</v>
      </c>
      <c r="G195" s="140">
        <v>26000</v>
      </c>
      <c r="H195" s="140">
        <v>0</v>
      </c>
      <c r="I195" s="140">
        <f t="shared" si="121"/>
        <v>26000</v>
      </c>
      <c r="J195" s="141">
        <f>IF(G195&gt;=Datos!$D$14,(Datos!$D$14*Datos!$C$14),IF(G195&lt;=Datos!$D$14,(G195*Datos!$C$14)))</f>
        <v>746.2</v>
      </c>
      <c r="K195" s="142" t="str">
        <f>IF((G195-J195-L195)&lt;=Datos!$G$7,"0",IF((G195-J195-L195)&lt;=Datos!$G$8,((G195-J195-L195)-Datos!$F$8)*Datos!$I$6,IF((G195-J195-L195)&lt;=Datos!$G$9,Datos!$I$8+((G195-J195-L195)-Datos!$F$9)*Datos!$J$6,IF((G195-J195-L195)&gt;=Datos!$F$10,(Datos!$I$8+Datos!$J$8)+((G195-J195-L195)-Datos!$F$10)*Datos!$K$6))))</f>
        <v>0</v>
      </c>
      <c r="L195" s="141">
        <f>IF(G195&gt;=Datos!$D$15,(Datos!$D$15*Datos!$C$15),IF(G195&lt;=Datos!$D$15,(G195*Datos!$C$15)))</f>
        <v>790.4</v>
      </c>
      <c r="M195" s="140">
        <v>25</v>
      </c>
      <c r="N195" s="140">
        <f t="shared" si="128"/>
        <v>1561.6</v>
      </c>
      <c r="O195" s="160">
        <f t="shared" si="129"/>
        <v>24438.400000000001</v>
      </c>
    </row>
    <row r="196" spans="1:15" ht="29.25" customHeight="1" x14ac:dyDescent="0.2">
      <c r="A196" s="186">
        <v>156</v>
      </c>
      <c r="B196" s="188" t="s">
        <v>857</v>
      </c>
      <c r="C196" s="188" t="s">
        <v>264</v>
      </c>
      <c r="D196" s="91" t="s">
        <v>227</v>
      </c>
      <c r="E196" s="189" t="s">
        <v>260</v>
      </c>
      <c r="F196" s="189" t="s">
        <v>19</v>
      </c>
      <c r="G196" s="140">
        <v>26000</v>
      </c>
      <c r="H196" s="140">
        <v>0</v>
      </c>
      <c r="I196" s="140">
        <f t="shared" si="121"/>
        <v>26000</v>
      </c>
      <c r="J196" s="141">
        <f>IF(G196&gt;=Datos!$D$14,(Datos!$D$14*Datos!$C$14),IF(G196&lt;=Datos!$D$14,(G196*Datos!$C$14)))</f>
        <v>746.2</v>
      </c>
      <c r="K196" s="142" t="str">
        <f>IF((G196-J196-L196)&lt;=Datos!$G$7,"0",IF((G196-J196-L196)&lt;=Datos!$G$8,((G196-J196-L196)-Datos!$F$8)*Datos!$I$6,IF((G196-J196-L196)&lt;=Datos!$G$9,Datos!$I$8+((G196-J196-L196)-Datos!$F$9)*Datos!$J$6,IF((G196-J196-L196)&gt;=Datos!$F$10,(Datos!$I$8+Datos!$J$8)+((G196-J196-L196)-Datos!$F$10)*Datos!$K$6))))</f>
        <v>0</v>
      </c>
      <c r="L196" s="141">
        <f>IF(G196&gt;=Datos!$D$15,(Datos!$D$15*Datos!$C$15),IF(G196&lt;=Datos!$D$15,(G196*Datos!$C$15)))</f>
        <v>790.4</v>
      </c>
      <c r="M196" s="140">
        <v>25</v>
      </c>
      <c r="N196" s="140">
        <f t="shared" si="128"/>
        <v>1561.6</v>
      </c>
      <c r="O196" s="160">
        <f t="shared" si="129"/>
        <v>24438.400000000001</v>
      </c>
    </row>
    <row r="197" spans="1:15" ht="29.25" customHeight="1" x14ac:dyDescent="0.2">
      <c r="A197" s="186">
        <v>157</v>
      </c>
      <c r="B197" s="188" t="s">
        <v>858</v>
      </c>
      <c r="C197" s="188" t="s">
        <v>310</v>
      </c>
      <c r="D197" s="91" t="s">
        <v>229</v>
      </c>
      <c r="E197" s="189" t="s">
        <v>260</v>
      </c>
      <c r="F197" s="189" t="s">
        <v>19</v>
      </c>
      <c r="G197" s="140">
        <v>26000</v>
      </c>
      <c r="H197" s="140">
        <v>0</v>
      </c>
      <c r="I197" s="140">
        <f t="shared" si="121"/>
        <v>26000</v>
      </c>
      <c r="J197" s="141">
        <f>IF(G197&gt;=Datos!$D$14,(Datos!$D$14*Datos!$C$14),IF(G197&lt;=Datos!$D$14,(G197*Datos!$C$14)))</f>
        <v>746.2</v>
      </c>
      <c r="K197" s="142" t="str">
        <f>IF((G197-J197-L197)&lt;=Datos!$G$7,"0",IF((G197-J197-L197)&lt;=Datos!$G$8,((G197-J197-L197)-Datos!$F$8)*Datos!$I$6,IF((G197-J197-L197)&lt;=Datos!$G$9,Datos!$I$8+((G197-J197-L197)-Datos!$F$9)*Datos!$J$6,IF((G197-J197-L197)&gt;=Datos!$F$10,(Datos!$I$8+Datos!$J$8)+((G197-J197-L197)-Datos!$F$10)*Datos!$K$6))))</f>
        <v>0</v>
      </c>
      <c r="L197" s="141">
        <f>IF(G197&gt;=Datos!$D$15,(Datos!$D$15*Datos!$C$15),IF(G197&lt;=Datos!$D$15,(G197*Datos!$C$15)))</f>
        <v>790.4</v>
      </c>
      <c r="M197" s="140">
        <v>25</v>
      </c>
      <c r="N197" s="140">
        <f t="shared" si="128"/>
        <v>1561.6</v>
      </c>
      <c r="O197" s="160">
        <f t="shared" si="129"/>
        <v>24438.400000000001</v>
      </c>
    </row>
    <row r="198" spans="1:15" ht="29.25" customHeight="1" x14ac:dyDescent="0.2">
      <c r="A198" s="186">
        <v>158</v>
      </c>
      <c r="B198" s="188" t="s">
        <v>925</v>
      </c>
      <c r="C198" s="188" t="s">
        <v>266</v>
      </c>
      <c r="D198" s="91" t="s">
        <v>704</v>
      </c>
      <c r="E198" s="189" t="s">
        <v>260</v>
      </c>
      <c r="F198" s="189" t="s">
        <v>19</v>
      </c>
      <c r="G198" s="140">
        <v>26000</v>
      </c>
      <c r="H198" s="140">
        <v>0</v>
      </c>
      <c r="I198" s="140">
        <f t="shared" ref="I198" si="130">SUM(G198:H198)</f>
        <v>26000</v>
      </c>
      <c r="J198" s="141">
        <f>IF(G198&gt;=Datos!$D$14,(Datos!$D$14*Datos!$C$14),IF(G198&lt;=Datos!$D$14,(G198*Datos!$C$14)))</f>
        <v>746.2</v>
      </c>
      <c r="K198" s="142" t="str">
        <f>IF((G198-J198-L198)&lt;=Datos!$G$7,"0",IF((G198-J198-L198)&lt;=Datos!$G$8,((G198-J198-L198)-Datos!$F$8)*Datos!$I$6,IF((G198-J198-L198)&lt;=Datos!$G$9,Datos!$I$8+((G198-J198-L198)-Datos!$F$9)*Datos!$J$6,IF((G198-J198-L198)&gt;=Datos!$F$10,(Datos!$I$8+Datos!$J$8)+((G198-J198-L198)-Datos!$F$10)*Datos!$K$6))))</f>
        <v>0</v>
      </c>
      <c r="L198" s="141">
        <f>IF(G198&gt;=Datos!$D$15,(Datos!$D$15*Datos!$C$15),IF(G198&lt;=Datos!$D$15,(G198*Datos!$C$15)))</f>
        <v>790.4</v>
      </c>
      <c r="M198" s="140">
        <v>3038.05</v>
      </c>
      <c r="N198" s="140">
        <f t="shared" si="128"/>
        <v>4574.6499999999996</v>
      </c>
      <c r="O198" s="160">
        <f t="shared" si="129"/>
        <v>21425.35</v>
      </c>
    </row>
    <row r="199" spans="1:15" ht="29.25" customHeight="1" x14ac:dyDescent="0.2">
      <c r="A199" s="186">
        <v>159</v>
      </c>
      <c r="B199" s="188" t="s">
        <v>949</v>
      </c>
      <c r="C199" s="188" t="s">
        <v>264</v>
      </c>
      <c r="D199" s="91" t="s">
        <v>227</v>
      </c>
      <c r="E199" s="189" t="s">
        <v>260</v>
      </c>
      <c r="F199" s="189" t="s">
        <v>19</v>
      </c>
      <c r="G199" s="140">
        <v>26000</v>
      </c>
      <c r="H199" s="140">
        <v>0</v>
      </c>
      <c r="I199" s="140">
        <f t="shared" ref="I199" si="131">SUM(G199:H199)</f>
        <v>26000</v>
      </c>
      <c r="J199" s="141">
        <f>IF(G199&gt;=Datos!$D$14,(Datos!$D$14*Datos!$C$14),IF(G199&lt;=Datos!$D$14,(G199*Datos!$C$14)))</f>
        <v>746.2</v>
      </c>
      <c r="K199" s="142" t="str">
        <f>IF((G199-J199-L199)&lt;=Datos!$G$7,"0",IF((G199-J199-L199)&lt;=Datos!$G$8,((G199-J199-L199)-Datos!$F$8)*Datos!$I$6,IF((G199-J199-L199)&lt;=Datos!$G$9,Datos!$I$8+((G199-J199-L199)-Datos!$F$9)*Datos!$J$6,IF((G199-J199-L199)&gt;=Datos!$F$10,(Datos!$I$8+Datos!$J$8)+((G199-J199-L199)-Datos!$F$10)*Datos!$K$6))))</f>
        <v>0</v>
      </c>
      <c r="L199" s="141">
        <f>IF(G199&gt;=Datos!$D$15,(Datos!$D$15*Datos!$C$15),IF(G199&lt;=Datos!$D$15,(G199*Datos!$C$15)))</f>
        <v>790.4</v>
      </c>
      <c r="M199" s="140">
        <v>1944.78</v>
      </c>
      <c r="N199" s="140">
        <f t="shared" si="128"/>
        <v>3481.38</v>
      </c>
      <c r="O199" s="160">
        <f t="shared" si="129"/>
        <v>22518.62</v>
      </c>
    </row>
    <row r="200" spans="1:15" ht="29.25" customHeight="1" x14ac:dyDescent="0.2">
      <c r="A200" s="186">
        <v>160</v>
      </c>
      <c r="B200" s="188" t="s">
        <v>1016</v>
      </c>
      <c r="C200" s="188" t="s">
        <v>264</v>
      </c>
      <c r="D200" s="91" t="s">
        <v>227</v>
      </c>
      <c r="E200" s="189" t="s">
        <v>260</v>
      </c>
      <c r="F200" s="189" t="s">
        <v>19</v>
      </c>
      <c r="G200" s="140">
        <v>26000</v>
      </c>
      <c r="H200" s="140">
        <v>0</v>
      </c>
      <c r="I200" s="140">
        <f t="shared" ref="I200" si="132">SUM(G200:H200)</f>
        <v>26000</v>
      </c>
      <c r="J200" s="141">
        <f>IF(G200&gt;=Datos!$D$14,(Datos!$D$14*Datos!$C$14),IF(G200&lt;=Datos!$D$14,(G200*Datos!$C$14)))</f>
        <v>746.2</v>
      </c>
      <c r="K200" s="142" t="str">
        <f>IF((G200-J200-L200)&lt;=Datos!$G$7,"0",IF((G200-J200-L200)&lt;=Datos!$G$8,((G200-J200-L200)-Datos!$F$8)*Datos!$I$6,IF((G200-J200-L200)&lt;=Datos!$G$9,Datos!$I$8+((G200-J200-L200)-Datos!$F$9)*Datos!$J$6,IF((G200-J200-L200)&gt;=Datos!$F$10,(Datos!$I$8+Datos!$J$8)+((G200-J200-L200)-Datos!$F$10)*Datos!$K$6))))</f>
        <v>0</v>
      </c>
      <c r="L200" s="141">
        <f>IF(G200&gt;=Datos!$D$15,(Datos!$D$15*Datos!$C$15),IF(G200&lt;=Datos!$D$15,(G200*Datos!$C$15)))</f>
        <v>790.4</v>
      </c>
      <c r="M200" s="140">
        <v>25</v>
      </c>
      <c r="N200" s="140">
        <f t="shared" si="128"/>
        <v>1561.6</v>
      </c>
      <c r="O200" s="160">
        <f t="shared" si="129"/>
        <v>24438.400000000001</v>
      </c>
    </row>
    <row r="201" spans="1:15" ht="29.25" customHeight="1" x14ac:dyDescent="0.2">
      <c r="A201" s="186">
        <v>161</v>
      </c>
      <c r="B201" s="188" t="s">
        <v>1010</v>
      </c>
      <c r="C201" s="188" t="s">
        <v>955</v>
      </c>
      <c r="D201" s="91" t="s">
        <v>229</v>
      </c>
      <c r="E201" s="189" t="s">
        <v>260</v>
      </c>
      <c r="F201" s="189" t="s">
        <v>19</v>
      </c>
      <c r="G201" s="140">
        <v>33000</v>
      </c>
      <c r="H201" s="140">
        <v>0</v>
      </c>
      <c r="I201" s="140">
        <f t="shared" ref="I201:I202" si="133">SUM(G201:H201)</f>
        <v>33000</v>
      </c>
      <c r="J201" s="141">
        <f>IF(G201&gt;=Datos!$D$14,(Datos!$D$14*Datos!$C$14),IF(G201&lt;=Datos!$D$14,(G201*Datos!$C$14)))</f>
        <v>947.1</v>
      </c>
      <c r="K201" s="142" t="str">
        <f>IF((G201-J201-L201)&lt;=Datos!$G$7,"0",IF((G201-J201-L201)&lt;=Datos!$G$8,((G201-J201-L201)-Datos!$F$8)*Datos!$I$6,IF((G201-J201-L201)&lt;=Datos!$G$9,Datos!$I$8+((G201-J201-L201)-Datos!$F$9)*Datos!$J$6,IF((G201-J201-L201)&gt;=Datos!$F$10,(Datos!$I$8+Datos!$J$8)+((G201-J201-L201)-Datos!$F$10)*Datos!$K$6))))</f>
        <v>0</v>
      </c>
      <c r="L201" s="141">
        <f>IF(G201&gt;=Datos!$D$15,(Datos!$D$15*Datos!$C$15),IF(G201&lt;=Datos!$D$15,(G201*Datos!$C$15)))</f>
        <v>1003.2</v>
      </c>
      <c r="M201" s="140">
        <v>25</v>
      </c>
      <c r="N201" s="140">
        <f t="shared" si="128"/>
        <v>1975.3000000000002</v>
      </c>
      <c r="O201" s="160">
        <f t="shared" si="129"/>
        <v>31024.7</v>
      </c>
    </row>
    <row r="202" spans="1:15" ht="29.25" customHeight="1" x14ac:dyDescent="0.2">
      <c r="A202" s="186">
        <v>162</v>
      </c>
      <c r="B202" s="188" t="s">
        <v>1011</v>
      </c>
      <c r="C202" s="188" t="s">
        <v>955</v>
      </c>
      <c r="D202" s="91" t="s">
        <v>229</v>
      </c>
      <c r="E202" s="189" t="s">
        <v>260</v>
      </c>
      <c r="F202" s="189" t="s">
        <v>19</v>
      </c>
      <c r="G202" s="140">
        <v>33000</v>
      </c>
      <c r="H202" s="140">
        <v>0</v>
      </c>
      <c r="I202" s="140">
        <f t="shared" si="133"/>
        <v>33000</v>
      </c>
      <c r="J202" s="141">
        <f>IF(G202&gt;=Datos!$D$14,(Datos!$D$14*Datos!$C$14),IF(G202&lt;=Datos!$D$14,(G202*Datos!$C$14)))</f>
        <v>947.1</v>
      </c>
      <c r="K202" s="142" t="str">
        <f>IF((G202-J202-L202)&lt;=Datos!$G$7,"0",IF((G202-J202-L202)&lt;=Datos!$G$8,((G202-J202-L202)-Datos!$F$8)*Datos!$I$6,IF((G202-J202-L202)&lt;=Datos!$G$9,Datos!$I$8+((G202-J202-L202)-Datos!$F$9)*Datos!$J$6,IF((G202-J202-L202)&gt;=Datos!$F$10,(Datos!$I$8+Datos!$J$8)+((G202-J202-L202)-Datos!$F$10)*Datos!$K$6))))</f>
        <v>0</v>
      </c>
      <c r="L202" s="141">
        <f>IF(G202&gt;=Datos!$D$15,(Datos!$D$15*Datos!$C$15),IF(G202&lt;=Datos!$D$15,(G202*Datos!$C$15)))</f>
        <v>1003.2</v>
      </c>
      <c r="M202" s="140">
        <v>25</v>
      </c>
      <c r="N202" s="140">
        <f t="shared" si="128"/>
        <v>1975.3000000000002</v>
      </c>
      <c r="O202" s="160">
        <f t="shared" si="129"/>
        <v>31024.7</v>
      </c>
    </row>
    <row r="203" spans="1:15" ht="29.25" customHeight="1" x14ac:dyDescent="0.2">
      <c r="A203" s="186">
        <v>163</v>
      </c>
      <c r="B203" s="188" t="s">
        <v>1024</v>
      </c>
      <c r="C203" s="188" t="s">
        <v>264</v>
      </c>
      <c r="D203" s="91" t="s">
        <v>704</v>
      </c>
      <c r="E203" s="189" t="s">
        <v>260</v>
      </c>
      <c r="F203" s="189" t="s">
        <v>19</v>
      </c>
      <c r="G203" s="140">
        <v>26000</v>
      </c>
      <c r="H203" s="140">
        <v>0</v>
      </c>
      <c r="I203" s="140">
        <f t="shared" ref="I203" si="134">SUM(G203:H203)</f>
        <v>26000</v>
      </c>
      <c r="J203" s="141">
        <f>IF(G203&gt;=Datos!$D$14,(Datos!$D$14*Datos!$C$14),IF(G203&lt;=Datos!$D$14,(G203*Datos!$C$14)))</f>
        <v>746.2</v>
      </c>
      <c r="K203" s="142" t="str">
        <f>IF((G203-J203-L203)&lt;=Datos!$G$7,"0",IF((G203-J203-L203)&lt;=Datos!$G$8,((G203-J203-L203)-Datos!$F$8)*Datos!$I$6,IF((G203-J203-L203)&lt;=Datos!$G$9,Datos!$I$8+((G203-J203-L203)-Datos!$F$9)*Datos!$J$6,IF((G203-J203-L203)&gt;=Datos!$F$10,(Datos!$I$8+Datos!$J$8)+((G203-J203-L203)-Datos!$F$10)*Datos!$K$6))))</f>
        <v>0</v>
      </c>
      <c r="L203" s="141">
        <f>IF(G203&gt;=Datos!$D$15,(Datos!$D$15*Datos!$C$15),IF(G203&lt;=Datos!$D$15,(G203*Datos!$C$15)))</f>
        <v>790.4</v>
      </c>
      <c r="M203" s="140">
        <v>25</v>
      </c>
      <c r="N203" s="140">
        <f t="shared" si="128"/>
        <v>1561.6</v>
      </c>
      <c r="O203" s="160">
        <f t="shared" si="129"/>
        <v>24438.400000000001</v>
      </c>
    </row>
    <row r="204" spans="1:15" ht="29.25" customHeight="1" x14ac:dyDescent="0.2">
      <c r="A204" s="186">
        <v>164</v>
      </c>
      <c r="B204" s="188" t="s">
        <v>1053</v>
      </c>
      <c r="C204" s="188" t="s">
        <v>1040</v>
      </c>
      <c r="D204" s="91" t="s">
        <v>229</v>
      </c>
      <c r="E204" s="189" t="s">
        <v>260</v>
      </c>
      <c r="F204" s="189" t="s">
        <v>19</v>
      </c>
      <c r="G204" s="140">
        <v>33000</v>
      </c>
      <c r="H204" s="140">
        <v>0</v>
      </c>
      <c r="I204" s="140">
        <f t="shared" ref="I204:I209" si="135">SUM(G204:H204)</f>
        <v>33000</v>
      </c>
      <c r="J204" s="141">
        <f>IF(G204&gt;=Datos!$D$14,(Datos!$D$14*Datos!$C$14),IF(G204&lt;=Datos!$D$14,(G204*Datos!$C$14)))</f>
        <v>947.1</v>
      </c>
      <c r="K204" s="142" t="str">
        <f>IF((G204-J204-L204)&lt;=Datos!$G$7,"0",IF((G204-J204-L204)&lt;=Datos!$G$8,((G204-J204-L204)-Datos!$F$8)*Datos!$I$6,IF((G204-J204-L204)&lt;=Datos!$G$9,Datos!$I$8+((G204-J204-L204)-Datos!$F$9)*Datos!$J$6,IF((G204-J204-L204)&gt;=Datos!$F$10,(Datos!$I$8+Datos!$J$8)+((G204-J204-L204)-Datos!$F$10)*Datos!$K$6))))</f>
        <v>0</v>
      </c>
      <c r="L204" s="141">
        <f>IF(G204&gt;=Datos!$D$15,(Datos!$D$15*Datos!$C$15),IF(G204&lt;=Datos!$D$15,(G204*Datos!$C$15)))</f>
        <v>1003.2</v>
      </c>
      <c r="M204" s="140">
        <v>25</v>
      </c>
      <c r="N204" s="140">
        <f t="shared" si="128"/>
        <v>1975.3000000000002</v>
      </c>
      <c r="O204" s="160">
        <f t="shared" si="129"/>
        <v>31024.7</v>
      </c>
    </row>
    <row r="205" spans="1:15" ht="29.25" customHeight="1" x14ac:dyDescent="0.2">
      <c r="A205" s="186">
        <v>165</v>
      </c>
      <c r="B205" s="188" t="s">
        <v>1097</v>
      </c>
      <c r="C205" s="188" t="s">
        <v>729</v>
      </c>
      <c r="D205" s="91" t="s">
        <v>229</v>
      </c>
      <c r="E205" s="189" t="s">
        <v>260</v>
      </c>
      <c r="F205" s="189" t="s">
        <v>19</v>
      </c>
      <c r="G205" s="140">
        <v>33000</v>
      </c>
      <c r="H205" s="140">
        <v>0</v>
      </c>
      <c r="I205" s="140">
        <f t="shared" ref="I205" si="136">SUM(G205:H205)</f>
        <v>33000</v>
      </c>
      <c r="J205" s="141">
        <f>IF(G205&gt;=Datos!$D$14,(Datos!$D$14*Datos!$C$14),IF(G205&lt;=Datos!$D$14,(G205*Datos!$C$14)))</f>
        <v>947.1</v>
      </c>
      <c r="K205" s="142" t="str">
        <f>IF((G205-J205-L205)&lt;=Datos!$G$7,"0",IF((G205-J205-L205)&lt;=Datos!$G$8,((G205-J205-L205)-Datos!$F$8)*Datos!$I$6,IF((G205-J205-L205)&lt;=Datos!$G$9,Datos!$I$8+((G205-J205-L205)-Datos!$F$9)*Datos!$J$6,IF((G205-J205-L205)&gt;=Datos!$F$10,(Datos!$I$8+Datos!$J$8)+((G205-J205-L205)-Datos!$F$10)*Datos!$K$6))))</f>
        <v>0</v>
      </c>
      <c r="L205" s="141">
        <f>IF(G205&gt;=Datos!$D$15,(Datos!$D$15*Datos!$C$15),IF(G205&lt;=Datos!$D$15,(G205*Datos!$C$15)))</f>
        <v>1003.2</v>
      </c>
      <c r="M205" s="140">
        <v>25</v>
      </c>
      <c r="N205" s="140">
        <f t="shared" si="128"/>
        <v>1975.3000000000002</v>
      </c>
      <c r="O205" s="160">
        <f t="shared" si="129"/>
        <v>31024.7</v>
      </c>
    </row>
    <row r="206" spans="1:15" ht="29.25" customHeight="1" x14ac:dyDescent="0.2">
      <c r="A206" s="186">
        <v>166</v>
      </c>
      <c r="B206" s="188" t="s">
        <v>1113</v>
      </c>
      <c r="C206" s="188" t="s">
        <v>1059</v>
      </c>
      <c r="D206" s="91" t="s">
        <v>229</v>
      </c>
      <c r="E206" s="189" t="s">
        <v>260</v>
      </c>
      <c r="F206" s="189" t="s">
        <v>19</v>
      </c>
      <c r="G206" s="140">
        <v>33000</v>
      </c>
      <c r="H206" s="140">
        <v>0</v>
      </c>
      <c r="I206" s="140">
        <f t="shared" ref="I206:I208" si="137">SUM(G206:H206)</f>
        <v>33000</v>
      </c>
      <c r="J206" s="141">
        <f>IF(G206&gt;=Datos!$D$14,(Datos!$D$14*Datos!$C$14),IF(G206&lt;=Datos!$D$14,(G206*Datos!$C$14)))</f>
        <v>947.1</v>
      </c>
      <c r="K206" s="142" t="str">
        <f>IF((G206-J206-L206)&lt;=Datos!$G$7,"0",IF((G206-J206-L206)&lt;=Datos!$G$8,((G206-J206-L206)-Datos!$F$8)*Datos!$I$6,IF((G206-J206-L206)&lt;=Datos!$G$9,Datos!$I$8+((G206-J206-L206)-Datos!$F$9)*Datos!$J$6,IF((G206-J206-L206)&gt;=Datos!$F$10,(Datos!$I$8+Datos!$J$8)+((G206-J206-L206)-Datos!$F$10)*Datos!$K$6))))</f>
        <v>0</v>
      </c>
      <c r="L206" s="141">
        <f>IF(G206&gt;=Datos!$D$15,(Datos!$D$15*Datos!$C$15),IF(G206&lt;=Datos!$D$15,(G206*Datos!$C$15)))</f>
        <v>1003.2</v>
      </c>
      <c r="M206" s="140">
        <v>25</v>
      </c>
      <c r="N206" s="140">
        <f t="shared" si="128"/>
        <v>1975.3000000000002</v>
      </c>
      <c r="O206" s="160">
        <f t="shared" si="129"/>
        <v>31024.7</v>
      </c>
    </row>
    <row r="207" spans="1:15" ht="29.25" customHeight="1" x14ac:dyDescent="0.2">
      <c r="A207" s="186">
        <v>167</v>
      </c>
      <c r="B207" s="188" t="s">
        <v>1114</v>
      </c>
      <c r="C207" s="188" t="s">
        <v>1059</v>
      </c>
      <c r="D207" s="91" t="s">
        <v>229</v>
      </c>
      <c r="E207" s="189" t="s">
        <v>260</v>
      </c>
      <c r="F207" s="189" t="s">
        <v>19</v>
      </c>
      <c r="G207" s="140">
        <v>33000</v>
      </c>
      <c r="H207" s="140">
        <v>0</v>
      </c>
      <c r="I207" s="140">
        <f t="shared" si="137"/>
        <v>33000</v>
      </c>
      <c r="J207" s="141">
        <f>IF(G207&gt;=Datos!$D$14,(Datos!$D$14*Datos!$C$14),IF(G207&lt;=Datos!$D$14,(G207*Datos!$C$14)))</f>
        <v>947.1</v>
      </c>
      <c r="K207" s="142" t="str">
        <f>IF((G207-J207-L207)&lt;=Datos!$G$7,"0",IF((G207-J207-L207)&lt;=Datos!$G$8,((G207-J207-L207)-Datos!$F$8)*Datos!$I$6,IF((G207-J207-L207)&lt;=Datos!$G$9,Datos!$I$8+((G207-J207-L207)-Datos!$F$9)*Datos!$J$6,IF((G207-J207-L207)&gt;=Datos!$F$10,(Datos!$I$8+Datos!$J$8)+((G207-J207-L207)-Datos!$F$10)*Datos!$K$6))))</f>
        <v>0</v>
      </c>
      <c r="L207" s="141">
        <f>IF(G207&gt;=Datos!$D$15,(Datos!$D$15*Datos!$C$15),IF(G207&lt;=Datos!$D$15,(G207*Datos!$C$15)))</f>
        <v>1003.2</v>
      </c>
      <c r="M207" s="140">
        <v>25</v>
      </c>
      <c r="N207" s="140">
        <f t="shared" si="128"/>
        <v>1975.3000000000002</v>
      </c>
      <c r="O207" s="160">
        <f t="shared" si="129"/>
        <v>31024.7</v>
      </c>
    </row>
    <row r="208" spans="1:15" ht="29.25" customHeight="1" x14ac:dyDescent="0.2">
      <c r="A208" s="186">
        <v>168</v>
      </c>
      <c r="B208" s="188" t="s">
        <v>530</v>
      </c>
      <c r="C208" s="188" t="s">
        <v>264</v>
      </c>
      <c r="D208" s="91" t="s">
        <v>497</v>
      </c>
      <c r="E208" s="189" t="s">
        <v>260</v>
      </c>
      <c r="F208" s="189" t="s">
        <v>19</v>
      </c>
      <c r="G208" s="140">
        <v>26000</v>
      </c>
      <c r="H208" s="140">
        <v>0</v>
      </c>
      <c r="I208" s="140">
        <f t="shared" si="137"/>
        <v>26000</v>
      </c>
      <c r="J208" s="141">
        <f>IF(G208&gt;=Datos!$D$14,(Datos!$D$14*Datos!$C$14),IF(G208&lt;=Datos!$D$14,(G208*Datos!$C$14)))</f>
        <v>746.2</v>
      </c>
      <c r="K208" s="142" t="str">
        <f>IF((G208-J208-L208)&lt;=Datos!$G$7,"0",IF((G208-J208-L208)&lt;=Datos!$G$8,((G208-J208-L208)-Datos!$F$8)*Datos!$I$6,IF((G208-J208-L208)&lt;=Datos!$G$9,Datos!$I$8+((G208-J208-L208)-Datos!$F$9)*Datos!$J$6,IF((G208-J208-L208)&gt;=Datos!$F$10,(Datos!$I$8+Datos!$J$8)+((G208-J208-L208)-Datos!$F$10)*Datos!$K$6))))</f>
        <v>0</v>
      </c>
      <c r="L208" s="141">
        <f>IF(G208&gt;=Datos!$D$15,(Datos!$D$15*Datos!$C$15),IF(G208&lt;=Datos!$D$15,(G208*Datos!$C$15)))</f>
        <v>790.4</v>
      </c>
      <c r="M208" s="140">
        <v>25</v>
      </c>
      <c r="N208" s="140">
        <f t="shared" si="128"/>
        <v>1561.6</v>
      </c>
      <c r="O208" s="160">
        <f t="shared" si="129"/>
        <v>24438.400000000001</v>
      </c>
    </row>
    <row r="209" spans="1:15" ht="29.25" customHeight="1" x14ac:dyDescent="0.2">
      <c r="A209" s="186">
        <v>169</v>
      </c>
      <c r="B209" s="188" t="s">
        <v>496</v>
      </c>
      <c r="C209" s="188" t="s">
        <v>265</v>
      </c>
      <c r="D209" s="91" t="s">
        <v>497</v>
      </c>
      <c r="E209" s="189" t="s">
        <v>260</v>
      </c>
      <c r="F209" s="189" t="s">
        <v>19</v>
      </c>
      <c r="G209" s="140">
        <v>35000</v>
      </c>
      <c r="H209" s="140">
        <v>0</v>
      </c>
      <c r="I209" s="140">
        <f t="shared" si="135"/>
        <v>35000</v>
      </c>
      <c r="J209" s="141">
        <f>IF(G209&gt;=Datos!$D$14,(Datos!$D$14*Datos!$C$14),IF(G209&lt;=Datos!$D$14,(G209*Datos!$C$14)))</f>
        <v>1004.5</v>
      </c>
      <c r="K209" s="142" t="str">
        <f>IF((G209-J209-L209)&lt;=Datos!$G$7,"0",IF((G209-J209-L209)&lt;=Datos!$G$8,((G209-J209-L209)-Datos!$F$8)*Datos!$I$6,IF((G209-J209-L209)&lt;=Datos!$G$9,Datos!$I$8+((G209-J209-L209)-Datos!$F$9)*Datos!$J$6,IF((G209-J209-L209)&gt;=Datos!$F$10,(Datos!$I$8+Datos!$J$8)+((G209-J209-L209)-Datos!$F$10)*Datos!$K$6))))</f>
        <v>0</v>
      </c>
      <c r="L209" s="141">
        <f>IF(G209&gt;=Datos!$D$15,(Datos!$D$15*Datos!$C$15),IF(G209&lt;=Datos!$D$15,(G209*Datos!$C$15)))</f>
        <v>1064</v>
      </c>
      <c r="M209" s="140">
        <v>2037.78</v>
      </c>
      <c r="N209" s="140">
        <f t="shared" si="128"/>
        <v>4106.28</v>
      </c>
      <c r="O209" s="160">
        <f t="shared" si="129"/>
        <v>30893.72</v>
      </c>
    </row>
    <row r="210" spans="1:15" ht="29.25" customHeight="1" x14ac:dyDescent="0.2">
      <c r="A210" s="186">
        <v>170</v>
      </c>
      <c r="B210" s="188" t="s">
        <v>39</v>
      </c>
      <c r="C210" s="188" t="s">
        <v>310</v>
      </c>
      <c r="D210" s="91" t="s">
        <v>704</v>
      </c>
      <c r="E210" s="189" t="s">
        <v>260</v>
      </c>
      <c r="F210" s="189" t="s">
        <v>19</v>
      </c>
      <c r="G210" s="140">
        <v>38000</v>
      </c>
      <c r="H210" s="140">
        <v>0</v>
      </c>
      <c r="I210" s="140">
        <f t="shared" ref="I210" si="138">SUM(G210:H210)</f>
        <v>38000</v>
      </c>
      <c r="J210" s="141">
        <f>IF(G210&gt;=Datos!$D$14,(Datos!$D$14*Datos!$C$14),IF(G210&lt;=Datos!$D$14,(G210*Datos!$C$14)))</f>
        <v>1090.5999999999999</v>
      </c>
      <c r="K210" s="142">
        <v>0</v>
      </c>
      <c r="L210" s="141">
        <f>IF(G210&gt;=Datos!$D$15,(Datos!$D$15*Datos!$C$15),IF(G210&lt;=Datos!$D$15,(G210*Datos!$C$15)))</f>
        <v>1155.2</v>
      </c>
      <c r="M210" s="140">
        <v>1944.78</v>
      </c>
      <c r="N210" s="140">
        <f t="shared" si="128"/>
        <v>4190.58</v>
      </c>
      <c r="O210" s="160">
        <f>+G210-N210</f>
        <v>33809.42</v>
      </c>
    </row>
    <row r="211" spans="1:15" ht="29.25" customHeight="1" x14ac:dyDescent="0.2">
      <c r="A211" s="186">
        <v>171</v>
      </c>
      <c r="B211" s="188" t="s">
        <v>37</v>
      </c>
      <c r="C211" s="188" t="s">
        <v>265</v>
      </c>
      <c r="D211" s="91" t="s">
        <v>227</v>
      </c>
      <c r="E211" s="189" t="s">
        <v>260</v>
      </c>
      <c r="F211" s="189" t="s">
        <v>19</v>
      </c>
      <c r="G211" s="140">
        <v>26000</v>
      </c>
      <c r="H211" s="140">
        <v>0</v>
      </c>
      <c r="I211" s="140">
        <f t="shared" si="121"/>
        <v>26000</v>
      </c>
      <c r="J211" s="141">
        <f>IF(G211&gt;=Datos!$D$14,(Datos!$D$14*Datos!$C$14),IF(G211&lt;=Datos!$D$14,(G211*Datos!$C$14)))</f>
        <v>746.2</v>
      </c>
      <c r="K211" s="142" t="str">
        <f>IF((G211-J211-L211)&lt;=Datos!$G$7,"0",IF((G211-J211-L211)&lt;=Datos!$G$8,((G211-J211-L211)-Datos!$F$8)*Datos!$I$6,IF((G211-J211-L211)&lt;=Datos!$G$9,Datos!$I$8+((G211-J211-L211)-Datos!$F$9)*Datos!$J$6,IF((G211-J211-L211)&gt;=Datos!$F$10,(Datos!$I$8+Datos!$J$8)+((G211-J211-L211)-Datos!$F$10)*Datos!$K$6))))</f>
        <v>0</v>
      </c>
      <c r="L211" s="141">
        <f>IF(G211&gt;=Datos!$D$15,(Datos!$D$15*Datos!$C$15),IF(G211&lt;=Datos!$D$15,(G211*Datos!$C$15)))</f>
        <v>790.4</v>
      </c>
      <c r="M211" s="140">
        <v>25</v>
      </c>
      <c r="N211" s="140">
        <f>SUM(J211:M211)</f>
        <v>1561.6</v>
      </c>
      <c r="O211" s="160">
        <f t="shared" ref="O211:O212" si="139">+G211-N211</f>
        <v>24438.400000000001</v>
      </c>
    </row>
    <row r="212" spans="1:15" ht="29.25" customHeight="1" x14ac:dyDescent="0.2">
      <c r="A212" s="186">
        <v>172</v>
      </c>
      <c r="B212" s="188" t="s">
        <v>210</v>
      </c>
      <c r="C212" s="188" t="s">
        <v>264</v>
      </c>
      <c r="D212" s="91" t="s">
        <v>704</v>
      </c>
      <c r="E212" s="189" t="s">
        <v>260</v>
      </c>
      <c r="F212" s="189" t="s">
        <v>19</v>
      </c>
      <c r="G212" s="117">
        <v>35000</v>
      </c>
      <c r="H212" s="140">
        <v>0</v>
      </c>
      <c r="I212" s="140">
        <f t="shared" si="121"/>
        <v>35000</v>
      </c>
      <c r="J212" s="141">
        <f>IF(G212&gt;=Datos!$D$14,(Datos!$D$14*Datos!$C$14),IF(G212&lt;=Datos!$D$14,(G212*Datos!$C$14)))</f>
        <v>1004.5</v>
      </c>
      <c r="K212" s="142" t="str">
        <f>IF((G212-J212-L212)&lt;=Datos!$G$7,"0",IF((G212-J212-L212)&lt;=Datos!$G$8,((G212-J212-L212)-Datos!$F$8)*Datos!$I$6,IF((G212-J212-L212)&lt;=Datos!$G$9,Datos!$I$8+((G212-J212-L212)-Datos!$F$9)*Datos!$J$6,IF((G212-J212-L212)&gt;=Datos!$F$10,(Datos!$I$8+Datos!$J$8)+((G212-J212-L212)-Datos!$F$10)*Datos!$K$6))))</f>
        <v>0</v>
      </c>
      <c r="L212" s="141">
        <f>IF(G212&gt;=Datos!$D$15,(Datos!$D$15*Datos!$C$15),IF(G212&lt;=Datos!$D$15,(G212*Datos!$C$15)))</f>
        <v>1064</v>
      </c>
      <c r="M212" s="140">
        <v>1944.78</v>
      </c>
      <c r="N212" s="140">
        <f t="shared" ref="N212:N213" si="140">SUM(J212:M212)</f>
        <v>4013.2799999999997</v>
      </c>
      <c r="O212" s="160">
        <f t="shared" si="139"/>
        <v>30986.720000000001</v>
      </c>
    </row>
    <row r="213" spans="1:15" ht="29.25" customHeight="1" x14ac:dyDescent="0.2">
      <c r="A213" s="186">
        <v>173</v>
      </c>
      <c r="B213" s="187" t="s">
        <v>462</v>
      </c>
      <c r="C213" s="188" t="s">
        <v>266</v>
      </c>
      <c r="D213" s="91" t="s">
        <v>227</v>
      </c>
      <c r="E213" s="189" t="s">
        <v>260</v>
      </c>
      <c r="F213" s="189" t="s">
        <v>19</v>
      </c>
      <c r="G213" s="117">
        <v>26000</v>
      </c>
      <c r="H213" s="140">
        <v>0</v>
      </c>
      <c r="I213" s="140">
        <f t="shared" ref="I213" si="141">SUM(G213:H213)</f>
        <v>26000</v>
      </c>
      <c r="J213" s="141">
        <f>IF(G213&gt;=Datos!$D$14,(Datos!$D$14*Datos!$C$14),IF(G213&lt;=Datos!$D$14,(G213*Datos!$C$14)))</f>
        <v>746.2</v>
      </c>
      <c r="K213" s="142" t="str">
        <f>IF((G213-J213-L213)&lt;=Datos!$G$7,"0",IF((G213-J213-L213)&lt;=Datos!$G$8,((G213-J213-L213)-Datos!$F$8)*Datos!$I$6,IF((G213-J213-L213)&lt;=Datos!$G$9,Datos!$I$8+((G213-J213-L213)-Datos!$F$9)*Datos!$J$6,IF((G213-J213-L213)&gt;=Datos!$F$10,(Datos!$I$8+Datos!$J$8)+((G213-J213-L213)-Datos!$F$10)*Datos!$K$6))))</f>
        <v>0</v>
      </c>
      <c r="L213" s="141">
        <f>IF(G213&gt;=Datos!$D$15,(Datos!$D$15*Datos!$C$15),IF(G213&lt;=Datos!$D$15,(G213*Datos!$C$15)))</f>
        <v>790.4</v>
      </c>
      <c r="M213" s="140">
        <v>1666.76</v>
      </c>
      <c r="N213" s="140">
        <f t="shared" si="140"/>
        <v>3203.3599999999997</v>
      </c>
      <c r="O213" s="160">
        <f>+G213-N213</f>
        <v>22796.639999999999</v>
      </c>
    </row>
    <row r="214" spans="1:15" ht="29.25" customHeight="1" x14ac:dyDescent="0.2">
      <c r="A214" s="186">
        <v>174</v>
      </c>
      <c r="B214" s="188" t="s">
        <v>843</v>
      </c>
      <c r="C214" s="188" t="s">
        <v>310</v>
      </c>
      <c r="D214" s="91" t="s">
        <v>227</v>
      </c>
      <c r="E214" s="189" t="s">
        <v>260</v>
      </c>
      <c r="F214" s="189" t="s">
        <v>19</v>
      </c>
      <c r="G214" s="140">
        <v>26000</v>
      </c>
      <c r="H214" s="140">
        <v>0</v>
      </c>
      <c r="I214" s="140">
        <f t="shared" ref="I214:I216" si="142">SUM(G214:H214)</f>
        <v>26000</v>
      </c>
      <c r="J214" s="141">
        <f>IF(G214&gt;=Datos!$D$14,(Datos!$D$14*Datos!$C$14),IF(G214&lt;=Datos!$D$14,(G214*Datos!$C$14)))</f>
        <v>746.2</v>
      </c>
      <c r="K214" s="142" t="str">
        <f>IF((G214-J214-L214)&lt;=Datos!$G$7,"0",IF((G214-J214-L214)&lt;=Datos!$G$8,((G214-J214-L214)-Datos!$F$8)*Datos!$I$6,IF((G214-J214-L214)&lt;=Datos!$G$9,Datos!$I$8+((G214-J214-L214)-Datos!$F$9)*Datos!$J$6,IF((G214-J214-L214)&gt;=Datos!$F$10,(Datos!$I$8+Datos!$J$8)+((G214-J214-L214)-Datos!$F$10)*Datos!$K$6))))</f>
        <v>0</v>
      </c>
      <c r="L214" s="141">
        <f>IF(G214&gt;=Datos!$D$15,(Datos!$D$15*Datos!$C$15),IF(G214&lt;=Datos!$D$15,(G214*Datos!$C$15)))</f>
        <v>790.4</v>
      </c>
      <c r="M214" s="140">
        <v>25</v>
      </c>
      <c r="N214" s="140">
        <f t="shared" ref="N214" si="143">SUM(J214:M214)</f>
        <v>1561.6</v>
      </c>
      <c r="O214" s="160">
        <f t="shared" ref="O214:O216" si="144">+G214-N214</f>
        <v>24438.400000000001</v>
      </c>
    </row>
    <row r="215" spans="1:15" ht="29.25" customHeight="1" x14ac:dyDescent="0.2">
      <c r="A215" s="186">
        <v>175</v>
      </c>
      <c r="B215" s="188" t="s">
        <v>204</v>
      </c>
      <c r="C215" s="188" t="s">
        <v>266</v>
      </c>
      <c r="D215" s="91" t="s">
        <v>227</v>
      </c>
      <c r="E215" s="189" t="s">
        <v>260</v>
      </c>
      <c r="F215" s="189" t="s">
        <v>19</v>
      </c>
      <c r="G215" s="140">
        <v>26000</v>
      </c>
      <c r="H215" s="140">
        <v>0</v>
      </c>
      <c r="I215" s="140">
        <f t="shared" si="142"/>
        <v>26000</v>
      </c>
      <c r="J215" s="141">
        <f>IF(G215&gt;=Datos!$D$14,(Datos!$D$14*Datos!$C$14),IF(G215&lt;=Datos!$D$14,(G215*Datos!$C$14)))</f>
        <v>746.2</v>
      </c>
      <c r="K215" s="142" t="str">
        <f>IF((G215-J215-L215)&lt;=Datos!$G$7,"0",IF((G215-J215-L215)&lt;=Datos!$G$8,((G215-J215-L215)-Datos!$F$8)*Datos!$I$6,IF((G215-J215-L215)&lt;=Datos!$G$9,Datos!$I$8+((G215-J215-L215)-Datos!$F$9)*Datos!$J$6,IF((G215-J215-L215)&gt;=Datos!$F$10,(Datos!$I$8+Datos!$J$8)+((G215-J215-L215)-Datos!$F$10)*Datos!$K$6))))</f>
        <v>0</v>
      </c>
      <c r="L215" s="141">
        <f>IF(G215&gt;=Datos!$D$15,(Datos!$D$15*Datos!$C$15),IF(G215&lt;=Datos!$D$15,(G215*Datos!$C$15)))</f>
        <v>790.4</v>
      </c>
      <c r="M215" s="140">
        <v>8025</v>
      </c>
      <c r="N215" s="140">
        <f>SUM(J215:M215)</f>
        <v>9561.6</v>
      </c>
      <c r="O215" s="160">
        <f t="shared" si="144"/>
        <v>16438.400000000001</v>
      </c>
    </row>
    <row r="216" spans="1:15" ht="29.25" customHeight="1" x14ac:dyDescent="0.2">
      <c r="A216" s="186">
        <v>176</v>
      </c>
      <c r="B216" s="188" t="s">
        <v>495</v>
      </c>
      <c r="C216" s="188" t="s">
        <v>265</v>
      </c>
      <c r="D216" s="91" t="s">
        <v>704</v>
      </c>
      <c r="E216" s="189" t="s">
        <v>260</v>
      </c>
      <c r="F216" s="189" t="s">
        <v>19</v>
      </c>
      <c r="G216" s="140">
        <v>26000</v>
      </c>
      <c r="H216" s="140">
        <v>0</v>
      </c>
      <c r="I216" s="140">
        <f t="shared" si="142"/>
        <v>26000</v>
      </c>
      <c r="J216" s="141">
        <f>IF(G216&gt;=Datos!$D$14,(Datos!$D$14*Datos!$C$14),IF(G216&lt;=Datos!$D$14,(G216*Datos!$C$14)))</f>
        <v>746.2</v>
      </c>
      <c r="K216" s="142" t="str">
        <f>IF((G216-J216-L216)&lt;=Datos!$G$7,"0",IF((G216-J216-L216)&lt;=Datos!$G$8,((G216-J216-L216)-Datos!$F$8)*Datos!$I$6,IF((G216-J216-L216)&lt;=Datos!$G$9,Datos!$I$8+((G216-J216-L216)-Datos!$F$9)*Datos!$J$6,IF((G216-J216-L216)&gt;=Datos!$F$10,(Datos!$I$8+Datos!$J$8)+((G216-J216-L216)-Datos!$F$10)*Datos!$K$6))))</f>
        <v>0</v>
      </c>
      <c r="L216" s="141">
        <f>IF(G216&gt;=Datos!$D$15,(Datos!$D$15*Datos!$C$15),IF(G216&lt;=Datos!$D$15,(G216*Datos!$C$15)))</f>
        <v>790.4</v>
      </c>
      <c r="M216" s="140">
        <v>25</v>
      </c>
      <c r="N216" s="140">
        <f t="shared" ref="N216" si="145">SUM(J216:M216)</f>
        <v>1561.6</v>
      </c>
      <c r="O216" s="160">
        <f t="shared" si="144"/>
        <v>24438.400000000001</v>
      </c>
    </row>
    <row r="217" spans="1:15" ht="29.25" customHeight="1" x14ac:dyDescent="0.2">
      <c r="A217" s="186">
        <v>177</v>
      </c>
      <c r="B217" s="188" t="s">
        <v>55</v>
      </c>
      <c r="C217" s="188" t="s">
        <v>265</v>
      </c>
      <c r="D217" s="91" t="s">
        <v>227</v>
      </c>
      <c r="E217" s="189" t="s">
        <v>260</v>
      </c>
      <c r="F217" s="189" t="s">
        <v>19</v>
      </c>
      <c r="G217" s="140">
        <v>26000</v>
      </c>
      <c r="H217" s="140">
        <v>0</v>
      </c>
      <c r="I217" s="140">
        <f t="shared" ref="I217" si="146">SUM(G217:H217)</f>
        <v>26000</v>
      </c>
      <c r="J217" s="141">
        <f>IF(G217&gt;=Datos!$D$14,(Datos!$D$14*Datos!$C$14),IF(G217&lt;=Datos!$D$14,(G217*Datos!$C$14)))</f>
        <v>746.2</v>
      </c>
      <c r="K217" s="142" t="str">
        <f>IF((G217-J217-L217)&lt;=Datos!$G$7,"0",IF((G217-J217-L217)&lt;=Datos!$G$8,((G217-J217-L217)-Datos!$F$8)*Datos!$I$6,IF((G217-J217-L217)&lt;=Datos!$G$9,Datos!$I$8+((G217-J217-L217)-Datos!$F$9)*Datos!$J$6,IF((G217-J217-L217)&gt;=Datos!$F$10,(Datos!$I$8+Datos!$J$8)+((G217-J217-L217)-Datos!$F$10)*Datos!$K$6))))</f>
        <v>0</v>
      </c>
      <c r="L217" s="141">
        <f>IF(G217&gt;=Datos!$D$15,(Datos!$D$15*Datos!$C$15),IF(G217&lt;=Datos!$D$15,(G217*Datos!$C$15)))</f>
        <v>790.4</v>
      </c>
      <c r="M217" s="140">
        <v>1944.78</v>
      </c>
      <c r="N217" s="140">
        <f t="shared" ref="N217:N218" si="147">SUM(J217:M217)</f>
        <v>3481.38</v>
      </c>
      <c r="O217" s="160">
        <f>+G217-N217</f>
        <v>22518.62</v>
      </c>
    </row>
    <row r="218" spans="1:15" ht="29.25" customHeight="1" x14ac:dyDescent="0.2">
      <c r="A218" s="186">
        <v>178</v>
      </c>
      <c r="B218" s="188" t="s">
        <v>126</v>
      </c>
      <c r="C218" s="188" t="s">
        <v>266</v>
      </c>
      <c r="D218" s="91" t="s">
        <v>704</v>
      </c>
      <c r="E218" s="189" t="s">
        <v>260</v>
      </c>
      <c r="F218" s="189" t="s">
        <v>19</v>
      </c>
      <c r="G218" s="140">
        <v>26000</v>
      </c>
      <c r="H218" s="140">
        <v>0</v>
      </c>
      <c r="I218" s="140">
        <f>SUM(G218:H218)</f>
        <v>26000</v>
      </c>
      <c r="J218" s="141">
        <f>IF(G218&gt;=Datos!$D$14,(Datos!$D$14*Datos!$C$14),IF(G218&lt;=Datos!$D$14,(G218*Datos!$C$14)))</f>
        <v>746.2</v>
      </c>
      <c r="K218" s="142" t="str">
        <f>IF((G218-J218-L218)&lt;=Datos!$G$7,"0",IF((G218-J218-L218)&lt;=Datos!$G$8,((G218-J218-L218)-Datos!$F$8)*Datos!$I$6,IF((G218-J218-L218)&lt;=Datos!$G$9,Datos!$I$8+((G218-J218-L218)-Datos!$F$9)*Datos!$J$6,IF((G218-J218-L218)&gt;=Datos!$F$10,(Datos!$I$8+Datos!$J$8)+((G218-J218-L218)-Datos!$F$10)*Datos!$K$6))))</f>
        <v>0</v>
      </c>
      <c r="L218" s="141">
        <f>IF(G218&gt;=Datos!$D$15,(Datos!$D$15*Datos!$C$15),IF(G218&lt;=Datos!$D$15,(G218*Datos!$C$15)))</f>
        <v>790.4</v>
      </c>
      <c r="M218" s="140">
        <v>5626.77</v>
      </c>
      <c r="N218" s="140">
        <f t="shared" si="147"/>
        <v>7163.3700000000008</v>
      </c>
      <c r="O218" s="160">
        <f>+G218-N218</f>
        <v>18836.629999999997</v>
      </c>
    </row>
    <row r="219" spans="1:15" ht="29.25" customHeight="1" x14ac:dyDescent="0.2">
      <c r="A219" s="186">
        <v>179</v>
      </c>
      <c r="B219" s="188" t="s">
        <v>844</v>
      </c>
      <c r="C219" s="188" t="s">
        <v>266</v>
      </c>
      <c r="D219" s="91" t="s">
        <v>497</v>
      </c>
      <c r="E219" s="189" t="s">
        <v>260</v>
      </c>
      <c r="F219" s="189" t="s">
        <v>19</v>
      </c>
      <c r="G219" s="140">
        <v>35000</v>
      </c>
      <c r="H219" s="140">
        <v>0</v>
      </c>
      <c r="I219" s="140">
        <f t="shared" ref="I219" si="148">SUM(G219:H219)</f>
        <v>35000</v>
      </c>
      <c r="J219" s="141">
        <f>IF(G219&gt;=Datos!$D$14,(Datos!$D$14*Datos!$C$14),IF(G219&lt;=Datos!$D$14,(G219*Datos!$C$14)))</f>
        <v>1004.5</v>
      </c>
      <c r="K219" s="142" t="str">
        <f>IF((G219-J219-L219)&lt;=Datos!$G$7,"0",IF((G219-J219-L219)&lt;=Datos!$G$8,((G219-J219-L219)-Datos!$F$8)*Datos!$I$6,IF((G219-J219-L219)&lt;=Datos!$G$9,Datos!$I$8+((G219-J219-L219)-Datos!$F$9)*Datos!$J$6,IF((G219-J219-L219)&gt;=Datos!$F$10,(Datos!$I$8+Datos!$J$8)+((G219-J219-L219)-Datos!$F$10)*Datos!$K$6))))</f>
        <v>0</v>
      </c>
      <c r="L219" s="141">
        <f>IF(G219&gt;=Datos!$D$15,(Datos!$D$15*Datos!$C$15),IF(G219&lt;=Datos!$D$15,(G219*Datos!$C$15)))</f>
        <v>1064</v>
      </c>
      <c r="M219" s="140">
        <v>25</v>
      </c>
      <c r="N219" s="140">
        <f t="shared" ref="N219" si="149">SUM(J219:M219)</f>
        <v>2093.5</v>
      </c>
      <c r="O219" s="160">
        <f>+G219-N219</f>
        <v>32906.5</v>
      </c>
    </row>
    <row r="220" spans="1:15" ht="29.25" customHeight="1" x14ac:dyDescent="0.2">
      <c r="A220" s="186">
        <v>180</v>
      </c>
      <c r="B220" s="188" t="s">
        <v>985</v>
      </c>
      <c r="C220" s="188" t="s">
        <v>310</v>
      </c>
      <c r="D220" s="91" t="s">
        <v>227</v>
      </c>
      <c r="E220" s="189" t="s">
        <v>260</v>
      </c>
      <c r="F220" s="189" t="s">
        <v>261</v>
      </c>
      <c r="G220" s="140">
        <v>35000</v>
      </c>
      <c r="H220" s="140">
        <v>0</v>
      </c>
      <c r="I220" s="140">
        <f t="shared" ref="I220" si="150">SUM(G220:H220)</f>
        <v>35000</v>
      </c>
      <c r="J220" s="141">
        <f>IF(G220&gt;=Datos!$D$14,(Datos!$D$14*Datos!$C$14),IF(G220&lt;=Datos!$D$14,(G220*Datos!$C$14)))</f>
        <v>1004.5</v>
      </c>
      <c r="K220" s="142" t="str">
        <f>IF((G220-J220-L220)&lt;=Datos!$G$7,"0",IF((G220-J220-L220)&lt;=Datos!$G$8,((G220-J220-L220)-Datos!$F$8)*Datos!$I$6,IF((G220-J220-L220)&lt;=Datos!$G$9,Datos!$I$8+((G220-J220-L220)-Datos!$F$9)*Datos!$J$6,IF((G220-J220-L220)&gt;=Datos!$F$10,(Datos!$I$8+Datos!$J$8)+((G220-J220-L220)-Datos!$F$10)*Datos!$K$6))))</f>
        <v>0</v>
      </c>
      <c r="L220" s="141">
        <f>IF(G220&gt;=Datos!$D$15,(Datos!$D$15*Datos!$C$15),IF(G220&lt;=Datos!$D$15,(G220*Datos!$C$15)))</f>
        <v>1064</v>
      </c>
      <c r="M220" s="140">
        <v>4670.49</v>
      </c>
      <c r="N220" s="140">
        <f t="shared" ref="N220" si="151">SUM(J220:M220)</f>
        <v>6738.99</v>
      </c>
      <c r="O220" s="160">
        <f t="shared" ref="O220" si="152">+G220-N220</f>
        <v>28261.010000000002</v>
      </c>
    </row>
    <row r="221" spans="1:15" s="193" customFormat="1" ht="29.25" customHeight="1" x14ac:dyDescent="0.2">
      <c r="A221" s="282" t="s">
        <v>422</v>
      </c>
      <c r="B221" s="283"/>
      <c r="C221" s="191">
        <v>36</v>
      </c>
      <c r="D221" s="218"/>
      <c r="E221" s="192"/>
      <c r="F221" s="144"/>
      <c r="G221" s="145">
        <f t="shared" ref="G221:O221" si="153">SUM(G186:G220)</f>
        <v>1030000</v>
      </c>
      <c r="H221" s="145">
        <f t="shared" si="153"/>
        <v>0</v>
      </c>
      <c r="I221" s="145">
        <f t="shared" si="153"/>
        <v>1030000</v>
      </c>
      <c r="J221" s="145">
        <f t="shared" si="153"/>
        <v>29561.000000000007</v>
      </c>
      <c r="K221" s="145">
        <f t="shared" si="153"/>
        <v>0</v>
      </c>
      <c r="L221" s="145">
        <f t="shared" si="153"/>
        <v>31312.000000000015</v>
      </c>
      <c r="M221" s="145">
        <f t="shared" si="153"/>
        <v>33468.97</v>
      </c>
      <c r="N221" s="145">
        <f t="shared" si="153"/>
        <v>94341.970000000016</v>
      </c>
      <c r="O221" s="145">
        <f t="shared" si="153"/>
        <v>935658.03000000014</v>
      </c>
    </row>
    <row r="222" spans="1:15" ht="29.25" customHeight="1" x14ac:dyDescent="0.2">
      <c r="A222" s="282" t="s">
        <v>750</v>
      </c>
      <c r="B222" s="283"/>
      <c r="C222" s="283"/>
      <c r="D222" s="283"/>
      <c r="E222" s="283"/>
      <c r="F222" s="283"/>
      <c r="G222" s="283"/>
      <c r="H222" s="283"/>
      <c r="I222" s="283"/>
      <c r="J222" s="283"/>
      <c r="K222" s="283"/>
      <c r="L222" s="283"/>
      <c r="M222" s="283"/>
      <c r="N222" s="283"/>
      <c r="O222" s="200"/>
    </row>
    <row r="223" spans="1:15" ht="29.25" customHeight="1" x14ac:dyDescent="0.2">
      <c r="A223" s="186">
        <v>181</v>
      </c>
      <c r="B223" s="188" t="s">
        <v>127</v>
      </c>
      <c r="C223" s="188" t="s">
        <v>385</v>
      </c>
      <c r="D223" s="91" t="s">
        <v>946</v>
      </c>
      <c r="E223" s="189" t="s">
        <v>260</v>
      </c>
      <c r="F223" s="189" t="s">
        <v>19</v>
      </c>
      <c r="G223" s="140">
        <v>75000</v>
      </c>
      <c r="H223" s="140">
        <v>0</v>
      </c>
      <c r="I223" s="140">
        <f t="shared" ref="I223" si="154">SUM(G223:H223)</f>
        <v>75000</v>
      </c>
      <c r="J223" s="141">
        <f>IF(G223&gt;=Datos!$D$14,(Datos!$D$14*Datos!$C$14),IF(G223&lt;=Datos!$D$14,(G223*Datos!$C$14)))</f>
        <v>2152.5</v>
      </c>
      <c r="K223" s="142">
        <f>IF((G223-J223-L223)&lt;=Datos!$G$7,"0",IF((G223-J223-L223)&lt;=Datos!$G$8,((G223-J223-L223)-Datos!$F$8)*Datos!$I$6,IF((G223-J223-L223)&lt;=Datos!$G$9,Datos!$I$8+((G223-J223-L223)-Datos!$F$9)*Datos!$J$6,IF((G223-J223-L223)&gt;=Datos!$F$10,(Datos!$I$8+Datos!$J$8)+((G223-J223-L223)-Datos!$F$10)*Datos!$K$6))))</f>
        <v>6309.3756666666668</v>
      </c>
      <c r="L223" s="141">
        <f>IF(G223&gt;=Datos!$D$15,(Datos!$D$15*Datos!$C$15),IF(G223&lt;=Datos!$D$15,(G223*Datos!$C$15)))</f>
        <v>2280</v>
      </c>
      <c r="M223" s="140">
        <v>25038.05</v>
      </c>
      <c r="N223" s="140">
        <f t="shared" ref="N223" si="155">SUM(J223:M223)</f>
        <v>35779.925666666662</v>
      </c>
      <c r="O223" s="160">
        <f t="shared" ref="O223" si="156">+G223-N223</f>
        <v>39220.074333333338</v>
      </c>
    </row>
    <row r="224" spans="1:15" s="193" customFormat="1" ht="29.25" customHeight="1" x14ac:dyDescent="0.2">
      <c r="A224" s="282" t="s">
        <v>422</v>
      </c>
      <c r="B224" s="283"/>
      <c r="C224" s="191">
        <v>1</v>
      </c>
      <c r="D224" s="218"/>
      <c r="E224" s="192"/>
      <c r="F224" s="144"/>
      <c r="G224" s="145">
        <f t="shared" ref="G224:O224" si="157">SUM(G223:G223)</f>
        <v>75000</v>
      </c>
      <c r="H224" s="145">
        <f t="shared" si="157"/>
        <v>0</v>
      </c>
      <c r="I224" s="145">
        <f t="shared" si="157"/>
        <v>75000</v>
      </c>
      <c r="J224" s="145">
        <f t="shared" si="157"/>
        <v>2152.5</v>
      </c>
      <c r="K224" s="145">
        <f t="shared" si="157"/>
        <v>6309.3756666666668</v>
      </c>
      <c r="L224" s="145">
        <f t="shared" si="157"/>
        <v>2280</v>
      </c>
      <c r="M224" s="145">
        <f t="shared" si="157"/>
        <v>25038.05</v>
      </c>
      <c r="N224" s="145">
        <f t="shared" si="157"/>
        <v>35779.925666666662</v>
      </c>
      <c r="O224" s="145">
        <f t="shared" si="157"/>
        <v>39220.074333333338</v>
      </c>
    </row>
    <row r="225" spans="1:15" ht="29.25" customHeight="1" x14ac:dyDescent="0.2">
      <c r="A225" s="282" t="s">
        <v>859</v>
      </c>
      <c r="B225" s="283"/>
      <c r="C225" s="283"/>
      <c r="D225" s="283"/>
      <c r="E225" s="283"/>
      <c r="F225" s="283"/>
      <c r="G225" s="283"/>
      <c r="H225" s="283"/>
      <c r="I225" s="283"/>
      <c r="J225" s="283"/>
      <c r="K225" s="283"/>
      <c r="L225" s="283"/>
      <c r="M225" s="283"/>
      <c r="N225" s="283"/>
      <c r="O225" s="200"/>
    </row>
    <row r="226" spans="1:15" ht="29.25" customHeight="1" x14ac:dyDescent="0.2">
      <c r="A226" s="186">
        <v>182</v>
      </c>
      <c r="B226" s="188" t="s">
        <v>860</v>
      </c>
      <c r="C226" s="188" t="s">
        <v>264</v>
      </c>
      <c r="D226" s="91" t="s">
        <v>861</v>
      </c>
      <c r="E226" s="189" t="s">
        <v>260</v>
      </c>
      <c r="F226" s="189" t="s">
        <v>19</v>
      </c>
      <c r="G226" s="140">
        <v>26000</v>
      </c>
      <c r="H226" s="140">
        <v>0</v>
      </c>
      <c r="I226" s="140">
        <f t="shared" ref="I226" si="158">SUM(G226:H226)</f>
        <v>26000</v>
      </c>
      <c r="J226" s="141">
        <f>IF(G226&gt;=Datos!$D$14,(Datos!$D$14*Datos!$C$14),IF(G226&lt;=Datos!$D$14,(G226*Datos!$C$14)))</f>
        <v>746.2</v>
      </c>
      <c r="K226" s="142" t="str">
        <f>IF((G226-J226-L226)&lt;=Datos!$G$7,"0",IF((G226-J226-L226)&lt;=Datos!$G$8,((G226-J226-L226)-Datos!$F$8)*Datos!$I$6,IF((G226-J226-L226)&lt;=Datos!$G$9,Datos!$I$8+((G226-J226-L226)-Datos!$F$9)*Datos!$J$6,IF((G226-J226-L226)&gt;=Datos!$F$10,(Datos!$I$8+Datos!$J$8)+((G226-J226-L226)-Datos!$F$10)*Datos!$K$6))))</f>
        <v>0</v>
      </c>
      <c r="L226" s="141">
        <f>IF(G226&gt;=Datos!$D$15,(Datos!$D$15*Datos!$C$15),IF(G226&lt;=Datos!$D$15,(G226*Datos!$C$15)))</f>
        <v>790.4</v>
      </c>
      <c r="M226" s="140">
        <v>25</v>
      </c>
      <c r="N226" s="140">
        <f t="shared" ref="N226:N231" si="159">SUM(J226:M226)</f>
        <v>1561.6</v>
      </c>
      <c r="O226" s="160">
        <f t="shared" ref="O226:O232" si="160">+G226-N226</f>
        <v>24438.400000000001</v>
      </c>
    </row>
    <row r="227" spans="1:15" ht="29.25" customHeight="1" x14ac:dyDescent="0.2">
      <c r="A227" s="186">
        <v>183</v>
      </c>
      <c r="B227" s="187" t="s">
        <v>617</v>
      </c>
      <c r="C227" s="188" t="s">
        <v>264</v>
      </c>
      <c r="D227" s="116" t="s">
        <v>288</v>
      </c>
      <c r="E227" s="189" t="s">
        <v>260</v>
      </c>
      <c r="F227" s="189" t="s">
        <v>19</v>
      </c>
      <c r="G227" s="117">
        <v>26000</v>
      </c>
      <c r="H227" s="140">
        <v>0</v>
      </c>
      <c r="I227" s="117">
        <f>SUM(G227:H227)</f>
        <v>26000</v>
      </c>
      <c r="J227" s="141">
        <f>IF(G227&gt;=Datos!$D$14,(Datos!$D$14*Datos!$C$14),IF(G227&lt;=Datos!$D$14,(G227*Datos!$C$14)))</f>
        <v>746.2</v>
      </c>
      <c r="K227" s="142" t="str">
        <f>IF((G227-J227-L227)&lt;=Datos!$G$7,"0",IF((G227-J227-L227)&lt;=Datos!$G$8,((G227-J227-L227)-Datos!$F$8)*Datos!$I$6,IF((G227-J227-L227)&lt;=Datos!$G$9,Datos!$I$8+((G227-J227-L227)-Datos!$F$9)*Datos!$J$6,IF((G227-J227-L227)&gt;=Datos!$F$10,(Datos!$I$8+Datos!$J$8)+((G227-J227-L227)-Datos!$F$10)*Datos!$K$6))))</f>
        <v>0</v>
      </c>
      <c r="L227" s="141">
        <f>IF(G227&gt;=Datos!$D$15,(Datos!$D$15*Datos!$C$15),IF(G227&lt;=Datos!$D$15,(G227*Datos!$C$15)))</f>
        <v>790.4</v>
      </c>
      <c r="M227" s="140">
        <v>25</v>
      </c>
      <c r="N227" s="140">
        <f t="shared" si="159"/>
        <v>1561.6</v>
      </c>
      <c r="O227" s="160">
        <f t="shared" si="160"/>
        <v>24438.400000000001</v>
      </c>
    </row>
    <row r="228" spans="1:15" ht="29.25" customHeight="1" x14ac:dyDescent="0.2">
      <c r="A228" s="186">
        <v>184</v>
      </c>
      <c r="B228" s="187" t="s">
        <v>1017</v>
      </c>
      <c r="C228" s="188" t="s">
        <v>266</v>
      </c>
      <c r="D228" s="116" t="s">
        <v>291</v>
      </c>
      <c r="E228" s="189" t="s">
        <v>260</v>
      </c>
      <c r="F228" s="189" t="s">
        <v>19</v>
      </c>
      <c r="G228" s="117">
        <v>26000</v>
      </c>
      <c r="H228" s="140">
        <v>0</v>
      </c>
      <c r="I228" s="117">
        <f>SUM(G228:H228)</f>
        <v>26000</v>
      </c>
      <c r="J228" s="141">
        <f>IF(G228&gt;=Datos!$D$14,(Datos!$D$14*Datos!$C$14),IF(G228&lt;=Datos!$D$14,(G228*Datos!$C$14)))</f>
        <v>746.2</v>
      </c>
      <c r="K228" s="142" t="str">
        <f>IF((G228-J228-L228)&lt;=Datos!$G$7,"0",IF((G228-J228-L228)&lt;=Datos!$G$8,((G228-J228-L228)-Datos!$F$8)*Datos!$I$6,IF((G228-J228-L228)&lt;=Datos!$G$9,Datos!$I$8+((G228-J228-L228)-Datos!$F$9)*Datos!$J$6,IF((G228-J228-L228)&gt;=Datos!$F$10,(Datos!$I$8+Datos!$J$8)+((G228-J228-L228)-Datos!$F$10)*Datos!$K$6))))</f>
        <v>0</v>
      </c>
      <c r="L228" s="141">
        <f>IF(G228&gt;=Datos!$D$15,(Datos!$D$15*Datos!$C$15),IF(G228&lt;=Datos!$D$15,(G228*Datos!$C$15)))</f>
        <v>790.4</v>
      </c>
      <c r="M228" s="140">
        <v>25</v>
      </c>
      <c r="N228" s="140">
        <f t="shared" si="159"/>
        <v>1561.6</v>
      </c>
      <c r="O228" s="160">
        <f t="shared" si="160"/>
        <v>24438.400000000001</v>
      </c>
    </row>
    <row r="229" spans="1:15" ht="29.25" customHeight="1" x14ac:dyDescent="0.2">
      <c r="A229" s="186">
        <v>185</v>
      </c>
      <c r="B229" s="187" t="s">
        <v>734</v>
      </c>
      <c r="C229" s="188" t="s">
        <v>265</v>
      </c>
      <c r="D229" s="116" t="s">
        <v>288</v>
      </c>
      <c r="E229" s="189" t="s">
        <v>260</v>
      </c>
      <c r="F229" s="189" t="s">
        <v>19</v>
      </c>
      <c r="G229" s="117">
        <v>26000</v>
      </c>
      <c r="H229" s="140">
        <v>0</v>
      </c>
      <c r="I229" s="117">
        <f t="shared" ref="I229:I235" si="161">SUM(G229:H229)</f>
        <v>26000</v>
      </c>
      <c r="J229" s="141">
        <f>IF(G229&gt;=Datos!$D$14,(Datos!$D$14*Datos!$C$14),IF(G229&lt;=Datos!$D$14,(G229*Datos!$C$14)))</f>
        <v>746.2</v>
      </c>
      <c r="K229" s="142" t="str">
        <f>IF((G229-J229-L229)&lt;=Datos!$G$7,"0",IF((G229-J229-L229)&lt;=Datos!$G$8,((G229-J229-L229)-Datos!$F$8)*Datos!$I$6,IF((G229-J229-L229)&lt;=Datos!$G$9,Datos!$I$8+((G229-J229-L229)-Datos!$F$9)*Datos!$J$6,IF((G229-J229-L229)&gt;=Datos!$F$10,(Datos!$I$8+Datos!$J$8)+((G229-J229-L229)-Datos!$F$10)*Datos!$K$6))))</f>
        <v>0</v>
      </c>
      <c r="L229" s="141">
        <f>IF(G229&gt;=Datos!$D$15,(Datos!$D$15*Datos!$C$15),IF(G229&lt;=Datos!$D$15,(G229*Datos!$C$15)))</f>
        <v>790.4</v>
      </c>
      <c r="M229" s="140">
        <v>2646.09</v>
      </c>
      <c r="N229" s="140">
        <f t="shared" si="159"/>
        <v>4182.6900000000005</v>
      </c>
      <c r="O229" s="160">
        <f t="shared" si="160"/>
        <v>21817.309999999998</v>
      </c>
    </row>
    <row r="230" spans="1:15" ht="29.25" customHeight="1" x14ac:dyDescent="0.2">
      <c r="A230" s="186">
        <v>186</v>
      </c>
      <c r="B230" s="187" t="s">
        <v>845</v>
      </c>
      <c r="C230" s="188" t="s">
        <v>310</v>
      </c>
      <c r="D230" s="116" t="s">
        <v>288</v>
      </c>
      <c r="E230" s="189" t="s">
        <v>260</v>
      </c>
      <c r="F230" s="189" t="s">
        <v>19</v>
      </c>
      <c r="G230" s="117">
        <v>26000</v>
      </c>
      <c r="H230" s="140">
        <v>0</v>
      </c>
      <c r="I230" s="117">
        <f t="shared" si="161"/>
        <v>26000</v>
      </c>
      <c r="J230" s="141">
        <f>IF(G230&gt;=Datos!$D$14,(Datos!$D$14*Datos!$C$14),IF(G230&lt;=Datos!$D$14,(G230*Datos!$C$14)))</f>
        <v>746.2</v>
      </c>
      <c r="K230" s="142" t="str">
        <f>IF((G230-J230-L230)&lt;=Datos!$G$7,"0",IF((G230-J230-L230)&lt;=Datos!$G$8,((G230-J230-L230)-Datos!$F$8)*Datos!$I$6,IF((G230-J230-L230)&lt;=Datos!$G$9,Datos!$I$8+((G230-J230-L230)-Datos!$F$9)*Datos!$J$6,IF((G230-J230-L230)&gt;=Datos!$F$10,(Datos!$I$8+Datos!$J$8)+((G230-J230-L230)-Datos!$F$10)*Datos!$K$6))))</f>
        <v>0</v>
      </c>
      <c r="L230" s="141">
        <f>IF(G230&gt;=Datos!$D$15,(Datos!$D$15*Datos!$C$15),IF(G230&lt;=Datos!$D$15,(G230*Datos!$C$15)))</f>
        <v>790.4</v>
      </c>
      <c r="M230" s="140">
        <v>25</v>
      </c>
      <c r="N230" s="140">
        <f t="shared" si="159"/>
        <v>1561.6</v>
      </c>
      <c r="O230" s="160">
        <f t="shared" si="160"/>
        <v>24438.400000000001</v>
      </c>
    </row>
    <row r="231" spans="1:15" ht="29.25" customHeight="1" x14ac:dyDescent="0.2">
      <c r="A231" s="186">
        <v>187</v>
      </c>
      <c r="B231" s="188" t="s">
        <v>26</v>
      </c>
      <c r="C231" s="188" t="s">
        <v>264</v>
      </c>
      <c r="D231" s="91" t="s">
        <v>952</v>
      </c>
      <c r="E231" s="189" t="s">
        <v>260</v>
      </c>
      <c r="F231" s="189" t="s">
        <v>19</v>
      </c>
      <c r="G231" s="140">
        <v>50000</v>
      </c>
      <c r="H231" s="140">
        <v>0</v>
      </c>
      <c r="I231" s="117">
        <f t="shared" si="161"/>
        <v>50000</v>
      </c>
      <c r="J231" s="141">
        <f>IF(G231&gt;=Datos!$D$14,(Datos!$D$14*Datos!$C$14),IF(G231&lt;=Datos!$D$14,(G231*Datos!$C$14)))</f>
        <v>1435</v>
      </c>
      <c r="K231" s="142">
        <f>IF((G231-J231-L231)&lt;=Datos!$G$7,"0",IF((G231-J231-L231)&lt;=Datos!$G$8,((G231-J231-L231)-Datos!$F$8)*Datos!$I$6,IF((G231-J231-L231)&lt;=Datos!$G$9,Datos!$I$8+((G231-J231-L231)-Datos!$F$9)*Datos!$J$6,IF((G231-J231-L231)&gt;=Datos!$F$10,(Datos!$I$8+Datos!$J$8)+((G231-J231-L231)-Datos!$F$10)*Datos!$K$6))))</f>
        <v>1853.9984999999997</v>
      </c>
      <c r="L231" s="141">
        <f>IF(G231&gt;=Datos!$D$15,(Datos!$D$15*Datos!$C$15),IF(G231&lt;=Datos!$D$15,(G231*Datos!$C$15)))</f>
        <v>1520</v>
      </c>
      <c r="M231" s="140">
        <v>1025</v>
      </c>
      <c r="N231" s="140">
        <f t="shared" si="159"/>
        <v>5833.9984999999997</v>
      </c>
      <c r="O231" s="160">
        <f t="shared" si="160"/>
        <v>44166.001499999998</v>
      </c>
    </row>
    <row r="232" spans="1:15" ht="29.25" customHeight="1" x14ac:dyDescent="0.2">
      <c r="A232" s="186">
        <v>188</v>
      </c>
      <c r="B232" s="188" t="s">
        <v>409</v>
      </c>
      <c r="C232" s="188" t="s">
        <v>264</v>
      </c>
      <c r="D232" s="91" t="s">
        <v>291</v>
      </c>
      <c r="E232" s="189" t="s">
        <v>260</v>
      </c>
      <c r="F232" s="189" t="s">
        <v>19</v>
      </c>
      <c r="G232" s="140">
        <v>26000</v>
      </c>
      <c r="H232" s="140">
        <v>0</v>
      </c>
      <c r="I232" s="117">
        <f t="shared" si="161"/>
        <v>26000</v>
      </c>
      <c r="J232" s="141">
        <v>746.2</v>
      </c>
      <c r="K232" s="142" t="str">
        <f>IF((G232-J232-L232)&lt;=Datos!$G$7,"0",IF((G232-J232-L232)&lt;=Datos!$G$8,((G232-J232-L232)-Datos!$F$8)*Datos!$I$6,IF((G232-J232-L232)&lt;=Datos!$G$9,Datos!$I$8+((G232-J232-L232)-Datos!$F$9)*Datos!$J$6,IF((G232-J232-L232)&gt;=Datos!$F$10,(Datos!$I$8+Datos!$J$8)+((G232-J232-L232)-Datos!$F$10)*Datos!$K$6))))</f>
        <v>0</v>
      </c>
      <c r="L232" s="141">
        <v>790.4</v>
      </c>
      <c r="M232" s="140">
        <v>1944.78</v>
      </c>
      <c r="N232" s="140">
        <f t="shared" ref="N232" si="162">SUM(J232:M232)</f>
        <v>3481.38</v>
      </c>
      <c r="O232" s="160">
        <f t="shared" si="160"/>
        <v>22518.62</v>
      </c>
    </row>
    <row r="233" spans="1:15" ht="29.25" customHeight="1" x14ac:dyDescent="0.2">
      <c r="A233" s="186">
        <v>189</v>
      </c>
      <c r="B233" s="188" t="s">
        <v>165</v>
      </c>
      <c r="C233" s="188" t="s">
        <v>266</v>
      </c>
      <c r="D233" s="91" t="s">
        <v>291</v>
      </c>
      <c r="E233" s="189" t="s">
        <v>260</v>
      </c>
      <c r="F233" s="189" t="s">
        <v>19</v>
      </c>
      <c r="G233" s="140">
        <v>26000</v>
      </c>
      <c r="H233" s="140">
        <v>0</v>
      </c>
      <c r="I233" s="117">
        <f t="shared" si="161"/>
        <v>26000</v>
      </c>
      <c r="J233" s="141">
        <f>IF(G233&gt;=Datos!$D$14,(Datos!$D$14*Datos!$C$14),IF(G233&lt;=Datos!$D$14,(G233*Datos!$C$14)))</f>
        <v>746.2</v>
      </c>
      <c r="K233" s="142" t="str">
        <f>IF((G233-J233-L233)&lt;=Datos!$G$7,"0",IF((G233-J233-L233)&lt;=Datos!$G$8,((G233-J233-L233)-Datos!$F$8)*Datos!$I$6,IF((G233-J233-L233)&lt;=Datos!$G$9,Datos!$I$8+((G233-J233-L233)-Datos!$F$9)*Datos!$J$6,IF((G233-J233-L233)&gt;=Datos!$F$10,(Datos!$I$8+Datos!$J$8)+((G233-J233-L233)-Datos!$F$10)*Datos!$K$6))))</f>
        <v>0</v>
      </c>
      <c r="L233" s="141">
        <f>IF(G233&gt;=Datos!$D$15,(Datos!$D$15*Datos!$C$15),IF(G233&lt;=Datos!$D$15,(G233*Datos!$C$15)))</f>
        <v>790.4</v>
      </c>
      <c r="M233" s="140">
        <v>5841.11</v>
      </c>
      <c r="N233" s="140">
        <f>SUM(J233:M233)</f>
        <v>7377.7099999999991</v>
      </c>
      <c r="O233" s="160">
        <f>+G233-N233</f>
        <v>18622.29</v>
      </c>
    </row>
    <row r="234" spans="1:15" ht="29.25" customHeight="1" x14ac:dyDescent="0.2">
      <c r="A234" s="186">
        <v>190</v>
      </c>
      <c r="B234" s="187" t="s">
        <v>379</v>
      </c>
      <c r="C234" s="188" t="s">
        <v>265</v>
      </c>
      <c r="D234" s="116" t="s">
        <v>288</v>
      </c>
      <c r="E234" s="189" t="s">
        <v>260</v>
      </c>
      <c r="F234" s="189" t="s">
        <v>19</v>
      </c>
      <c r="G234" s="117">
        <v>26000</v>
      </c>
      <c r="H234" s="140">
        <v>0</v>
      </c>
      <c r="I234" s="117">
        <f t="shared" si="161"/>
        <v>26000</v>
      </c>
      <c r="J234" s="141">
        <f>IF(G234&gt;=Datos!$D$14,(Datos!$D$14*Datos!$C$14),IF(G234&lt;=Datos!$D$14,(G234*Datos!$C$14)))</f>
        <v>746.2</v>
      </c>
      <c r="K234" s="142" t="str">
        <f>IF((G234-J234-L234)&lt;=Datos!$G$7,"0",IF((G234-J234-L234)&lt;=Datos!$G$8,((G234-J234-L234)-Datos!$F$8)*Datos!$I$6,IF((G234-J234-L234)&lt;=Datos!$G$9,Datos!$I$8+((G234-J234-L234)-Datos!$F$9)*Datos!$J$6,IF((G234-J234-L234)&gt;=Datos!$F$10,(Datos!$I$8+Datos!$J$8)+((G234-J234-L234)-Datos!$F$10)*Datos!$K$6))))</f>
        <v>0</v>
      </c>
      <c r="L234" s="141">
        <f>IF(G234&gt;=Datos!$D$15,(Datos!$D$15*Datos!$C$15),IF(G234&lt;=Datos!$D$15,(G234*Datos!$C$15)))</f>
        <v>790.4</v>
      </c>
      <c r="M234" s="140">
        <v>25</v>
      </c>
      <c r="N234" s="140">
        <f t="shared" ref="N234:N235" si="163">SUM(J234:M234)</f>
        <v>1561.6</v>
      </c>
      <c r="O234" s="160">
        <f t="shared" ref="O234:O235" si="164">+G234-N234</f>
        <v>24438.400000000001</v>
      </c>
    </row>
    <row r="235" spans="1:15" ht="29.25" customHeight="1" x14ac:dyDescent="0.2">
      <c r="A235" s="186">
        <v>191</v>
      </c>
      <c r="B235" s="187" t="s">
        <v>332</v>
      </c>
      <c r="C235" s="188" t="s">
        <v>265</v>
      </c>
      <c r="D235" s="116" t="s">
        <v>288</v>
      </c>
      <c r="E235" s="189" t="s">
        <v>260</v>
      </c>
      <c r="F235" s="189" t="s">
        <v>19</v>
      </c>
      <c r="G235" s="117">
        <v>26000</v>
      </c>
      <c r="H235" s="140">
        <v>0</v>
      </c>
      <c r="I235" s="117">
        <f t="shared" si="161"/>
        <v>26000</v>
      </c>
      <c r="J235" s="141">
        <f>IF(G235&gt;=Datos!$D$14,(Datos!$D$14*Datos!$C$14),IF(G235&lt;=Datos!$D$14,(G235*Datos!$C$14)))</f>
        <v>746.2</v>
      </c>
      <c r="K235" s="142" t="str">
        <f>IF((G235-J235-L235)&lt;=Datos!$G$7,"0",IF((G235-J235-L235)&lt;=Datos!$G$8,((G235-J235-L235)-Datos!$F$8)*Datos!$I$6,IF((G235-J235-L235)&lt;=Datos!$G$9,Datos!$I$8+((G235-J235-L235)-Datos!$F$9)*Datos!$J$6,IF((G235-J235-L235)&gt;=Datos!$F$10,(Datos!$I$8+Datos!$J$8)+((G235-J235-L235)-Datos!$F$10)*Datos!$K$6))))</f>
        <v>0</v>
      </c>
      <c r="L235" s="141">
        <f>IF(G235&gt;=Datos!$D$15,(Datos!$D$15*Datos!$C$15),IF(G235&lt;=Datos!$D$15,(G235*Datos!$C$15)))</f>
        <v>790.4</v>
      </c>
      <c r="M235" s="140">
        <v>1784.04</v>
      </c>
      <c r="N235" s="140">
        <f t="shared" si="163"/>
        <v>3320.64</v>
      </c>
      <c r="O235" s="160">
        <f t="shared" si="164"/>
        <v>22679.360000000001</v>
      </c>
    </row>
    <row r="236" spans="1:15" ht="29.25" customHeight="1" x14ac:dyDescent="0.2">
      <c r="A236" s="186">
        <v>192</v>
      </c>
      <c r="B236" s="188" t="s">
        <v>1071</v>
      </c>
      <c r="C236" s="188" t="s">
        <v>310</v>
      </c>
      <c r="D236" s="91" t="s">
        <v>291</v>
      </c>
      <c r="E236" s="189" t="s">
        <v>260</v>
      </c>
      <c r="F236" s="189" t="s">
        <v>19</v>
      </c>
      <c r="G236" s="140">
        <v>31000</v>
      </c>
      <c r="H236" s="140">
        <v>0</v>
      </c>
      <c r="I236" s="140">
        <f t="shared" ref="I236" si="165">SUM(G236:H236)</f>
        <v>31000</v>
      </c>
      <c r="J236" s="141">
        <f>IF(G236&gt;=Datos!$D$14,(Datos!$D$14*Datos!$C$14),IF(G236&lt;=Datos!$D$14,(G236*Datos!$C$14)))</f>
        <v>889.7</v>
      </c>
      <c r="K236" s="142" t="str">
        <f>IF((G236-J236-L236)&lt;=Datos!$G$7,"0",IF((G236-J236-L236)&lt;=Datos!$G$8,((G236-J236-L236)-Datos!$F$8)*Datos!$I$6,IF((G236-J236-L236)&lt;=Datos!$G$9,Datos!$I$8+((G236-J236-L236)-Datos!$F$9)*Datos!$J$6,IF((G236-J236-L236)&gt;=Datos!$F$10,(Datos!$I$8+Datos!$J$8)+((G236-J236-L236)-Datos!$F$10)*Datos!$K$6))))</f>
        <v>0</v>
      </c>
      <c r="L236" s="141">
        <f>IF(G236&gt;=Datos!$D$15,(Datos!$D$15*Datos!$C$15),IF(G236&lt;=Datos!$D$15,(G236*Datos!$C$15)))</f>
        <v>942.4</v>
      </c>
      <c r="M236" s="140">
        <v>25</v>
      </c>
      <c r="N236" s="140">
        <f t="shared" ref="N236" si="166">SUM(J236:M236)</f>
        <v>1857.1</v>
      </c>
      <c r="O236" s="160">
        <f t="shared" ref="O236" si="167">+G236-N236</f>
        <v>29142.9</v>
      </c>
    </row>
    <row r="237" spans="1:15" s="193" customFormat="1" ht="29.25" customHeight="1" x14ac:dyDescent="0.2">
      <c r="A237" s="282" t="s">
        <v>422</v>
      </c>
      <c r="B237" s="283"/>
      <c r="C237" s="191">
        <v>11</v>
      </c>
      <c r="D237" s="218"/>
      <c r="E237" s="192"/>
      <c r="F237" s="144"/>
      <c r="G237" s="145">
        <f t="shared" ref="G237:O237" si="168">SUM(G226:G236)</f>
        <v>315000</v>
      </c>
      <c r="H237" s="145">
        <f t="shared" si="168"/>
        <v>0</v>
      </c>
      <c r="I237" s="145">
        <f t="shared" si="168"/>
        <v>315000</v>
      </c>
      <c r="J237" s="145">
        <f t="shared" si="168"/>
        <v>9040.5</v>
      </c>
      <c r="K237" s="145">
        <f t="shared" si="168"/>
        <v>1853.9984999999997</v>
      </c>
      <c r="L237" s="145">
        <f t="shared" si="168"/>
        <v>9575.9999999999982</v>
      </c>
      <c r="M237" s="145">
        <f t="shared" si="168"/>
        <v>13391.02</v>
      </c>
      <c r="N237" s="145">
        <f t="shared" si="168"/>
        <v>33861.518499999998</v>
      </c>
      <c r="O237" s="145">
        <f t="shared" si="168"/>
        <v>281138.48149999999</v>
      </c>
    </row>
    <row r="238" spans="1:15" ht="29.25" customHeight="1" x14ac:dyDescent="0.2">
      <c r="A238" s="282" t="s">
        <v>986</v>
      </c>
      <c r="B238" s="283"/>
      <c r="C238" s="283"/>
      <c r="D238" s="283"/>
      <c r="E238" s="283"/>
      <c r="F238" s="283"/>
      <c r="G238" s="283"/>
      <c r="H238" s="283"/>
      <c r="I238" s="283"/>
      <c r="J238" s="283"/>
      <c r="K238" s="283"/>
      <c r="L238" s="283"/>
      <c r="M238" s="283"/>
      <c r="N238" s="283"/>
      <c r="O238" s="200"/>
    </row>
    <row r="239" spans="1:15" ht="29.25" customHeight="1" x14ac:dyDescent="0.2">
      <c r="A239" s="186">
        <v>193</v>
      </c>
      <c r="B239" s="188" t="s">
        <v>706</v>
      </c>
      <c r="C239" s="188" t="s">
        <v>385</v>
      </c>
      <c r="D239" s="91" t="s">
        <v>980</v>
      </c>
      <c r="E239" s="189" t="s">
        <v>260</v>
      </c>
      <c r="F239" s="189" t="s">
        <v>19</v>
      </c>
      <c r="G239" s="140">
        <v>35000</v>
      </c>
      <c r="H239" s="140">
        <v>0</v>
      </c>
      <c r="I239" s="140">
        <f t="shared" ref="I239" si="169">SUM(G239:H239)</f>
        <v>35000</v>
      </c>
      <c r="J239" s="141">
        <f>IF(G239&gt;=Datos!$D$14,(Datos!$D$14*Datos!$C$14),IF(G239&lt;=Datos!$D$14,(G239*Datos!$C$14)))</f>
        <v>1004.5</v>
      </c>
      <c r="K239" s="142" t="str">
        <f>IF((G239-J239-L239)&lt;=Datos!$G$7,"0",IF((G239-J239-L239)&lt;=Datos!$G$8,((G239-J239-L239)-Datos!$F$8)*Datos!$I$6,IF((G239-J239-L239)&lt;=Datos!$G$9,Datos!$I$8+((G239-J239-L239)-Datos!$F$9)*Datos!$J$6,IF((G239-J239-L239)&gt;=Datos!$F$10,(Datos!$I$8+Datos!$J$8)+((G239-J239-L239)-Datos!$F$10)*Datos!$K$6))))</f>
        <v>0</v>
      </c>
      <c r="L239" s="141">
        <f>IF(G239&gt;=Datos!$D$15,(Datos!$D$15*Datos!$C$15),IF(G239&lt;=Datos!$D$15,(G239*Datos!$C$15)))</f>
        <v>1064</v>
      </c>
      <c r="M239" s="140">
        <v>4025</v>
      </c>
      <c r="N239" s="140">
        <f t="shared" ref="N239" si="170">SUM(J239:M239)</f>
        <v>6093.5</v>
      </c>
      <c r="O239" s="160">
        <f t="shared" ref="O239" si="171">+G239-N239</f>
        <v>28906.5</v>
      </c>
    </row>
    <row r="240" spans="1:15" s="193" customFormat="1" ht="29.25" customHeight="1" x14ac:dyDescent="0.2">
      <c r="A240" s="282" t="s">
        <v>422</v>
      </c>
      <c r="B240" s="283"/>
      <c r="C240" s="191">
        <v>1</v>
      </c>
      <c r="D240" s="218"/>
      <c r="E240" s="192"/>
      <c r="F240" s="144"/>
      <c r="G240" s="145">
        <f>SUM(G239)</f>
        <v>35000</v>
      </c>
      <c r="H240" s="145">
        <f t="shared" ref="H240:O240" si="172">SUM(H239)</f>
        <v>0</v>
      </c>
      <c r="I240" s="145">
        <f t="shared" si="172"/>
        <v>35000</v>
      </c>
      <c r="J240" s="145">
        <f t="shared" si="172"/>
        <v>1004.5</v>
      </c>
      <c r="K240" s="145">
        <f t="shared" si="172"/>
        <v>0</v>
      </c>
      <c r="L240" s="145">
        <f t="shared" si="172"/>
        <v>1064</v>
      </c>
      <c r="M240" s="145">
        <f t="shared" si="172"/>
        <v>4025</v>
      </c>
      <c r="N240" s="145">
        <f t="shared" si="172"/>
        <v>6093.5</v>
      </c>
      <c r="O240" s="145">
        <f t="shared" si="172"/>
        <v>28906.5</v>
      </c>
    </row>
    <row r="241" spans="1:15" ht="29.25" customHeight="1" x14ac:dyDescent="0.2">
      <c r="A241" s="282" t="s">
        <v>630</v>
      </c>
      <c r="B241" s="283"/>
      <c r="C241" s="283"/>
      <c r="D241" s="283"/>
      <c r="E241" s="283"/>
      <c r="F241" s="283"/>
      <c r="G241" s="283"/>
      <c r="H241" s="283"/>
      <c r="I241" s="283"/>
      <c r="J241" s="283"/>
      <c r="K241" s="283"/>
      <c r="L241" s="283"/>
      <c r="M241" s="283"/>
      <c r="N241" s="283"/>
      <c r="O241" s="200"/>
    </row>
    <row r="242" spans="1:15" ht="29.25" customHeight="1" x14ac:dyDescent="0.2">
      <c r="A242" s="186">
        <v>194</v>
      </c>
      <c r="B242" s="188" t="s">
        <v>77</v>
      </c>
      <c r="C242" s="188" t="s">
        <v>385</v>
      </c>
      <c r="D242" s="91" t="s">
        <v>229</v>
      </c>
      <c r="E242" s="189" t="s">
        <v>260</v>
      </c>
      <c r="F242" s="189" t="s">
        <v>19</v>
      </c>
      <c r="G242" s="140">
        <v>40000</v>
      </c>
      <c r="H242" s="140">
        <v>0</v>
      </c>
      <c r="I242" s="140">
        <f t="shared" ref="I242" si="173">SUM(G242:H242)</f>
        <v>40000</v>
      </c>
      <c r="J242" s="141">
        <f>IF(G242&gt;=Datos!$D$14,(Datos!$D$14*Datos!$C$14),IF(G242&lt;=Datos!$D$14,(G242*Datos!$C$14)))</f>
        <v>1148</v>
      </c>
      <c r="K242" s="142">
        <v>154.68</v>
      </c>
      <c r="L242" s="141">
        <f>IF(G242&gt;=Datos!$D$15,(Datos!$D$15*Datos!$C$15),IF(G242&lt;=Datos!$D$15,(G242*Datos!$C$15)))</f>
        <v>1216</v>
      </c>
      <c r="M242" s="140">
        <v>5491.27</v>
      </c>
      <c r="N242" s="140">
        <f t="shared" ref="N242" si="174">SUM(J242:M242)</f>
        <v>8009.9500000000007</v>
      </c>
      <c r="O242" s="160">
        <f t="shared" ref="O242" si="175">+G242-N242</f>
        <v>31990.05</v>
      </c>
    </row>
    <row r="243" spans="1:15" s="193" customFormat="1" ht="29.25" customHeight="1" x14ac:dyDescent="0.2">
      <c r="A243" s="282" t="s">
        <v>422</v>
      </c>
      <c r="B243" s="283"/>
      <c r="C243" s="191">
        <v>1</v>
      </c>
      <c r="D243" s="218"/>
      <c r="E243" s="192"/>
      <c r="F243" s="144"/>
      <c r="G243" s="145">
        <f t="shared" ref="G243:O243" si="176">SUM(G242)</f>
        <v>40000</v>
      </c>
      <c r="H243" s="201">
        <f t="shared" si="176"/>
        <v>0</v>
      </c>
      <c r="I243" s="201">
        <f t="shared" si="176"/>
        <v>40000</v>
      </c>
      <c r="J243" s="201">
        <f t="shared" si="176"/>
        <v>1148</v>
      </c>
      <c r="K243" s="177">
        <f t="shared" si="176"/>
        <v>154.68</v>
      </c>
      <c r="L243" s="201">
        <f t="shared" si="176"/>
        <v>1216</v>
      </c>
      <c r="M243" s="201">
        <f t="shared" si="176"/>
        <v>5491.27</v>
      </c>
      <c r="N243" s="202">
        <f t="shared" si="176"/>
        <v>8009.9500000000007</v>
      </c>
      <c r="O243" s="203">
        <f t="shared" si="176"/>
        <v>31990.05</v>
      </c>
    </row>
    <row r="244" spans="1:15" ht="29.25" customHeight="1" x14ac:dyDescent="0.2">
      <c r="A244" s="282" t="s">
        <v>535</v>
      </c>
      <c r="B244" s="283"/>
      <c r="C244" s="283"/>
      <c r="D244" s="283"/>
      <c r="E244" s="283"/>
      <c r="F244" s="283"/>
      <c r="G244" s="283"/>
      <c r="H244" s="283"/>
      <c r="I244" s="283"/>
      <c r="J244" s="283"/>
      <c r="K244" s="283"/>
      <c r="L244" s="283"/>
      <c r="M244" s="283"/>
      <c r="N244" s="283"/>
      <c r="O244" s="284"/>
    </row>
    <row r="245" spans="1:15" ht="29.25" customHeight="1" x14ac:dyDescent="0.2">
      <c r="A245" s="186">
        <v>195</v>
      </c>
      <c r="B245" s="188" t="s">
        <v>536</v>
      </c>
      <c r="C245" s="188" t="s">
        <v>310</v>
      </c>
      <c r="D245" s="91" t="s">
        <v>407</v>
      </c>
      <c r="E245" s="189" t="s">
        <v>260</v>
      </c>
      <c r="F245" s="189" t="s">
        <v>261</v>
      </c>
      <c r="G245" s="140">
        <v>30000</v>
      </c>
      <c r="H245" s="140">
        <v>0</v>
      </c>
      <c r="I245" s="140">
        <f t="shared" ref="I245:I266" si="177">SUM(G245:H245)</f>
        <v>30000</v>
      </c>
      <c r="J245" s="141">
        <f>IF(G245&gt;=Datos!$D$14,(Datos!$D$14*Datos!$C$14),IF(G245&lt;=Datos!$D$14,(G245*Datos!$C$14)))</f>
        <v>861</v>
      </c>
      <c r="K245" s="142" t="str">
        <f>IF((G245-J245-L245)&lt;=Datos!$G$7,"0",IF((G245-J245-L245)&lt;=Datos!$G$8,((G245-J245-L245)-Datos!$F$8)*Datos!$I$6,IF((G245-J245-L245)&lt;=Datos!$G$9,Datos!$I$8+((G245-J245-L245)-Datos!$F$9)*Datos!$J$6,IF((G245-J245-L245)&gt;=Datos!$F$10,(Datos!$I$8+Datos!$J$8)+((G245-J245-L245)-Datos!$F$10)*Datos!$K$6))))</f>
        <v>0</v>
      </c>
      <c r="L245" s="141">
        <f>IF(G245&gt;=Datos!$D$15,(Datos!$D$15*Datos!$C$15),IF(G245&lt;=Datos!$D$15,(G245*Datos!$C$15)))</f>
        <v>912</v>
      </c>
      <c r="M245" s="140">
        <v>25</v>
      </c>
      <c r="N245" s="140">
        <f t="shared" ref="N245:N262" si="178">SUM(J245:M245)</f>
        <v>1798</v>
      </c>
      <c r="O245" s="160">
        <f t="shared" ref="O245:O262" si="179">+G245-N245</f>
        <v>28202</v>
      </c>
    </row>
    <row r="246" spans="1:15" ht="29.25" customHeight="1" x14ac:dyDescent="0.2">
      <c r="A246" s="186">
        <v>196</v>
      </c>
      <c r="B246" s="188" t="s">
        <v>631</v>
      </c>
      <c r="C246" s="188" t="s">
        <v>266</v>
      </c>
      <c r="D246" s="91" t="s">
        <v>407</v>
      </c>
      <c r="E246" s="189" t="s">
        <v>260</v>
      </c>
      <c r="F246" s="189" t="s">
        <v>261</v>
      </c>
      <c r="G246" s="140">
        <v>35000</v>
      </c>
      <c r="H246" s="140">
        <v>0</v>
      </c>
      <c r="I246" s="140">
        <f t="shared" ref="I246:I247" si="180">SUM(G246:H246)</f>
        <v>35000</v>
      </c>
      <c r="J246" s="141">
        <f>IF(G246&gt;=Datos!$D$14,(Datos!$D$14*Datos!$C$14),IF(G246&lt;=Datos!$D$14,(G246*Datos!$C$14)))</f>
        <v>1004.5</v>
      </c>
      <c r="K246" s="142" t="str">
        <f>IF((G246-J246-L246)&lt;=Datos!$G$7,"0",IF((G246-J246-L246)&lt;=Datos!$G$8,((G246-J246-L246)-Datos!$F$8)*Datos!$I$6,IF((G246-J246-L246)&lt;=Datos!$G$9,Datos!$I$8+((G246-J246-L246)-Datos!$F$9)*Datos!$J$6,IF((G246-J246-L246)&gt;=Datos!$F$10,(Datos!$I$8+Datos!$J$8)+((G246-J246-L246)-Datos!$F$10)*Datos!$K$6))))</f>
        <v>0</v>
      </c>
      <c r="L246" s="141">
        <f>IF(G246&gt;=Datos!$D$15,(Datos!$D$15*Datos!$C$15),IF(G246&lt;=Datos!$D$15,(G246*Datos!$C$15)))</f>
        <v>1064</v>
      </c>
      <c r="M246" s="140">
        <v>3999.18</v>
      </c>
      <c r="N246" s="140">
        <f t="shared" si="178"/>
        <v>6067.68</v>
      </c>
      <c r="O246" s="160">
        <f t="shared" si="179"/>
        <v>28932.32</v>
      </c>
    </row>
    <row r="247" spans="1:15" ht="29.25" customHeight="1" x14ac:dyDescent="0.2">
      <c r="A247" s="186">
        <v>197</v>
      </c>
      <c r="B247" s="188" t="s">
        <v>486</v>
      </c>
      <c r="C247" s="188" t="s">
        <v>310</v>
      </c>
      <c r="D247" s="91" t="s">
        <v>1095</v>
      </c>
      <c r="E247" s="189" t="s">
        <v>260</v>
      </c>
      <c r="F247" s="189" t="s">
        <v>261</v>
      </c>
      <c r="G247" s="140">
        <v>30000</v>
      </c>
      <c r="H247" s="140">
        <v>0</v>
      </c>
      <c r="I247" s="140">
        <f t="shared" si="180"/>
        <v>30000</v>
      </c>
      <c r="J247" s="141">
        <f>IF(G247&gt;=Datos!$D$14,(Datos!$D$14*Datos!$C$14),IF(G247&lt;=Datos!$D$14,(G247*Datos!$C$14)))</f>
        <v>861</v>
      </c>
      <c r="K247" s="142" t="str">
        <f>IF((G247-J247-L247)&lt;=Datos!$G$7,"0",IF((G247-J247-L247)&lt;=Datos!$G$8,((G247-J247-L247)-Datos!$F$8)*Datos!$I$6,IF((G247-J247-L247)&lt;=Datos!$G$9,Datos!$I$8+((G247-J247-L247)-Datos!$F$9)*Datos!$J$6,IF((G247-J247-L247)&gt;=Datos!$F$10,(Datos!$I$8+Datos!$J$8)+((G247-J247-L247)-Datos!$F$10)*Datos!$K$6))))</f>
        <v>0</v>
      </c>
      <c r="L247" s="141">
        <f>IF(G247&gt;=Datos!$D$15,(Datos!$D$15*Datos!$C$15),IF(G247&lt;=Datos!$D$15,(G247*Datos!$C$15)))</f>
        <v>912</v>
      </c>
      <c r="M247" s="140">
        <v>1538.05</v>
      </c>
      <c r="N247" s="140">
        <f t="shared" si="178"/>
        <v>3311.05</v>
      </c>
      <c r="O247" s="160">
        <f t="shared" si="179"/>
        <v>26688.95</v>
      </c>
    </row>
    <row r="248" spans="1:15" ht="29.25" customHeight="1" x14ac:dyDescent="0.2">
      <c r="A248" s="186">
        <v>198</v>
      </c>
      <c r="B248" s="188" t="s">
        <v>846</v>
      </c>
      <c r="C248" s="188" t="s">
        <v>266</v>
      </c>
      <c r="D248" s="91" t="s">
        <v>232</v>
      </c>
      <c r="E248" s="189" t="s">
        <v>260</v>
      </c>
      <c r="F248" s="189" t="s">
        <v>261</v>
      </c>
      <c r="G248" s="140">
        <v>20000</v>
      </c>
      <c r="H248" s="140">
        <v>0</v>
      </c>
      <c r="I248" s="140">
        <f t="shared" ref="I248" si="181">SUM(G248:H248)</f>
        <v>20000</v>
      </c>
      <c r="J248" s="141">
        <f>IF(G248&gt;=Datos!$D$14,(Datos!$D$14*Datos!$C$14),IF(G248&lt;=Datos!$D$14,(G248*Datos!$C$14)))</f>
        <v>574</v>
      </c>
      <c r="K248" s="142" t="str">
        <f>IF((G248-J248-L248)&lt;=Datos!$G$7,"0",IF((G248-J248-L248)&lt;=Datos!$G$8,((G248-J248-L248)-Datos!$F$8)*Datos!$I$6,IF((G248-J248-L248)&lt;=Datos!$G$9,Datos!$I$8+((G248-J248-L248)-Datos!$F$9)*Datos!$J$6,IF((G248-J248-L248)&gt;=Datos!$F$10,(Datos!$I$8+Datos!$J$8)+((G248-J248-L248)-Datos!$F$10)*Datos!$K$6))))</f>
        <v>0</v>
      </c>
      <c r="L248" s="141">
        <f>IF(G248&gt;=Datos!$D$15,(Datos!$D$15*Datos!$C$15),IF(G248&lt;=Datos!$D$15,(G248*Datos!$C$15)))</f>
        <v>608</v>
      </c>
      <c r="M248" s="140">
        <v>6834.79</v>
      </c>
      <c r="N248" s="140">
        <f t="shared" si="178"/>
        <v>8016.79</v>
      </c>
      <c r="O248" s="160">
        <f t="shared" si="179"/>
        <v>11983.21</v>
      </c>
    </row>
    <row r="249" spans="1:15" ht="29.25" customHeight="1" x14ac:dyDescent="0.2">
      <c r="A249" s="186">
        <v>199</v>
      </c>
      <c r="B249" s="91" t="s">
        <v>966</v>
      </c>
      <c r="C249" s="188" t="s">
        <v>265</v>
      </c>
      <c r="D249" s="91" t="s">
        <v>232</v>
      </c>
      <c r="E249" s="189" t="s">
        <v>260</v>
      </c>
      <c r="F249" s="189" t="s">
        <v>261</v>
      </c>
      <c r="G249" s="140">
        <v>22500</v>
      </c>
      <c r="H249" s="140">
        <v>0</v>
      </c>
      <c r="I249" s="140">
        <f t="shared" ref="I249" si="182">SUM(G249:H249)</f>
        <v>22500</v>
      </c>
      <c r="J249" s="141">
        <f>IF(G249&gt;=Datos!$D$14,(Datos!$D$14*Datos!$C$14),IF(G249&lt;=Datos!$D$14,(G249*Datos!$C$14)))</f>
        <v>645.75</v>
      </c>
      <c r="K249" s="142" t="str">
        <f>IF((G249-J249-L249)&lt;=Datos!$G$7,"0",IF((G249-J249-L249)&lt;=Datos!$G$8,((G249-J249-L249)-Datos!$F$8)*Datos!$I$6,IF((G249-J249-L249)&lt;=Datos!$G$9,Datos!$I$8+((G249-J249-L249)-Datos!$F$9)*Datos!$J$6,IF((G249-J249-L249)&gt;=Datos!$F$10,(Datos!$I$8+Datos!$J$8)+((G249-J249-L249)-Datos!$F$10)*Datos!$K$6))))</f>
        <v>0</v>
      </c>
      <c r="L249" s="141">
        <f>IF(G249&gt;=Datos!$D$15,(Datos!$D$15*Datos!$C$15),IF(G249&lt;=Datos!$D$15,(G249*Datos!$C$15)))</f>
        <v>684</v>
      </c>
      <c r="M249" s="140">
        <v>25</v>
      </c>
      <c r="N249" s="140">
        <f t="shared" si="178"/>
        <v>1354.75</v>
      </c>
      <c r="O249" s="160">
        <f t="shared" si="179"/>
        <v>21145.25</v>
      </c>
    </row>
    <row r="250" spans="1:15" ht="29.25" customHeight="1" x14ac:dyDescent="0.2">
      <c r="A250" s="186">
        <v>200</v>
      </c>
      <c r="B250" s="91" t="s">
        <v>964</v>
      </c>
      <c r="C250" s="188" t="s">
        <v>602</v>
      </c>
      <c r="D250" s="91" t="s">
        <v>965</v>
      </c>
      <c r="E250" s="189" t="s">
        <v>260</v>
      </c>
      <c r="F250" s="189" t="s">
        <v>261</v>
      </c>
      <c r="G250" s="140">
        <v>35000</v>
      </c>
      <c r="H250" s="140">
        <v>0</v>
      </c>
      <c r="I250" s="140">
        <f t="shared" ref="I250:I251" si="183">SUM(G250:H250)</f>
        <v>35000</v>
      </c>
      <c r="J250" s="141">
        <f>IF(G250&gt;=Datos!$D$14,(Datos!$D$14*Datos!$C$14),IF(G250&lt;=Datos!$D$14,(G250*Datos!$C$14)))</f>
        <v>1004.5</v>
      </c>
      <c r="K250" s="142" t="str">
        <f>IF((G250-J250-L250)&lt;=Datos!$G$7,"0",IF((G250-J250-L250)&lt;=Datos!$G$8,((G250-J250-L250)-Datos!$F$8)*Datos!$I$6,IF((G250-J250-L250)&lt;=Datos!$G$9,Datos!$I$8+((G250-J250-L250)-Datos!$F$9)*Datos!$J$6,IF((G250-J250-L250)&gt;=Datos!$F$10,(Datos!$I$8+Datos!$J$8)+((G250-J250-L250)-Datos!$F$10)*Datos!$K$6))))</f>
        <v>0</v>
      </c>
      <c r="L250" s="141">
        <f>IF(G250&gt;=Datos!$D$15,(Datos!$D$15*Datos!$C$15),IF(G250&lt;=Datos!$D$15,(G250*Datos!$C$15)))</f>
        <v>1064</v>
      </c>
      <c r="M250" s="140">
        <v>25</v>
      </c>
      <c r="N250" s="140">
        <f t="shared" si="178"/>
        <v>2093.5</v>
      </c>
      <c r="O250" s="160">
        <f t="shared" si="179"/>
        <v>32906.5</v>
      </c>
    </row>
    <row r="251" spans="1:15" ht="29.25" customHeight="1" x14ac:dyDescent="0.2">
      <c r="A251" s="186">
        <v>201</v>
      </c>
      <c r="B251" s="188" t="s">
        <v>1012</v>
      </c>
      <c r="C251" s="188" t="s">
        <v>729</v>
      </c>
      <c r="D251" s="91" t="s">
        <v>407</v>
      </c>
      <c r="E251" s="189" t="s">
        <v>260</v>
      </c>
      <c r="F251" s="189" t="s">
        <v>261</v>
      </c>
      <c r="G251" s="140">
        <v>35000</v>
      </c>
      <c r="H251" s="140">
        <v>0</v>
      </c>
      <c r="I251" s="140">
        <f t="shared" si="183"/>
        <v>35000</v>
      </c>
      <c r="J251" s="141">
        <f>IF(G251&gt;=Datos!$D$14,(Datos!$D$14*Datos!$C$14),IF(G251&lt;=Datos!$D$14,(G251*Datos!$C$14)))</f>
        <v>1004.5</v>
      </c>
      <c r="K251" s="142" t="str">
        <f>IF((G251-J251-L251)&lt;=Datos!$G$7,"0",IF((G251-J251-L251)&lt;=Datos!$G$8,((G251-J251-L251)-Datos!$F$8)*Datos!$I$6,IF((G251-J251-L251)&lt;=Datos!$G$9,Datos!$I$8+((G251-J251-L251)-Datos!$F$9)*Datos!$J$6,IF((G251-J251-L251)&gt;=Datos!$F$10,(Datos!$I$8+Datos!$J$8)+((G251-J251-L251)-Datos!$F$10)*Datos!$K$6))))</f>
        <v>0</v>
      </c>
      <c r="L251" s="141">
        <f>IF(G251&gt;=Datos!$D$15,(Datos!$D$15*Datos!$C$15),IF(G251&lt;=Datos!$D$15,(G251*Datos!$C$15)))</f>
        <v>1064</v>
      </c>
      <c r="M251" s="140">
        <v>25</v>
      </c>
      <c r="N251" s="140">
        <f t="shared" si="178"/>
        <v>2093.5</v>
      </c>
      <c r="O251" s="160">
        <f t="shared" si="179"/>
        <v>32906.5</v>
      </c>
    </row>
    <row r="252" spans="1:15" ht="29.25" customHeight="1" x14ac:dyDescent="0.2">
      <c r="A252" s="186">
        <v>202</v>
      </c>
      <c r="B252" s="91" t="s">
        <v>1025</v>
      </c>
      <c r="C252" s="188" t="s">
        <v>264</v>
      </c>
      <c r="D252" s="91" t="s">
        <v>232</v>
      </c>
      <c r="E252" s="189" t="s">
        <v>260</v>
      </c>
      <c r="F252" s="189" t="s">
        <v>261</v>
      </c>
      <c r="G252" s="140">
        <v>22500</v>
      </c>
      <c r="H252" s="140">
        <v>0</v>
      </c>
      <c r="I252" s="140">
        <f t="shared" ref="I252:I255" si="184">SUM(G252:H252)</f>
        <v>22500</v>
      </c>
      <c r="J252" s="141">
        <f>IF(G252&gt;=Datos!$D$14,(Datos!$D$14*Datos!$C$14),IF(G252&lt;=Datos!$D$14,(G252*Datos!$C$14)))</f>
        <v>645.75</v>
      </c>
      <c r="K252" s="142" t="str">
        <f>IF((G252-J252-L252)&lt;=Datos!$G$7,"0",IF((G252-J252-L252)&lt;=Datos!$G$8,((G252-J252-L252)-Datos!$F$8)*Datos!$I$6,IF((G252-J252-L252)&lt;=Datos!$G$9,Datos!$I$8+((G252-J252-L252)-Datos!$F$9)*Datos!$J$6,IF((G252-J252-L252)&gt;=Datos!$F$10,(Datos!$I$8+Datos!$J$8)+((G252-J252-L252)-Datos!$F$10)*Datos!$K$6))))</f>
        <v>0</v>
      </c>
      <c r="L252" s="141">
        <f>IF(G252&gt;=Datos!$D$15,(Datos!$D$15*Datos!$C$15),IF(G252&lt;=Datos!$D$15,(G252*Datos!$C$15)))</f>
        <v>684</v>
      </c>
      <c r="M252" s="140">
        <v>25</v>
      </c>
      <c r="N252" s="140">
        <f t="shared" si="178"/>
        <v>1354.75</v>
      </c>
      <c r="O252" s="160">
        <f t="shared" si="179"/>
        <v>21145.25</v>
      </c>
    </row>
    <row r="253" spans="1:15" ht="29.25" customHeight="1" x14ac:dyDescent="0.2">
      <c r="A253" s="186">
        <v>203</v>
      </c>
      <c r="B253" s="91" t="s">
        <v>1031</v>
      </c>
      <c r="C253" s="188" t="s">
        <v>955</v>
      </c>
      <c r="D253" s="91" t="s">
        <v>407</v>
      </c>
      <c r="E253" s="189" t="s">
        <v>260</v>
      </c>
      <c r="F253" s="189" t="s">
        <v>261</v>
      </c>
      <c r="G253" s="140">
        <v>35000</v>
      </c>
      <c r="H253" s="140">
        <v>0</v>
      </c>
      <c r="I253" s="140">
        <f t="shared" si="184"/>
        <v>35000</v>
      </c>
      <c r="J253" s="141">
        <f>IF(G253&gt;=Datos!$D$14,(Datos!$D$14*Datos!$C$14),IF(G253&lt;=Datos!$D$14,(G253*Datos!$C$14)))</f>
        <v>1004.5</v>
      </c>
      <c r="K253" s="142" t="str">
        <f>IF((G253-J253-L253)&lt;=Datos!$G$7,"0",IF((G253-J253-L253)&lt;=Datos!$G$8,((G253-J253-L253)-Datos!$F$8)*Datos!$I$6,IF((G253-J253-L253)&lt;=Datos!$G$9,Datos!$I$8+((G253-J253-L253)-Datos!$F$9)*Datos!$J$6,IF((G253-J253-L253)&gt;=Datos!$F$10,(Datos!$I$8+Datos!$J$8)+((G253-J253-L253)-Datos!$F$10)*Datos!$K$6))))</f>
        <v>0</v>
      </c>
      <c r="L253" s="141">
        <f>IF(G253&gt;=Datos!$D$15,(Datos!$D$15*Datos!$C$15),IF(G253&lt;=Datos!$D$15,(G253*Datos!$C$15)))</f>
        <v>1064</v>
      </c>
      <c r="M253" s="140">
        <v>25</v>
      </c>
      <c r="N253" s="140">
        <f t="shared" si="178"/>
        <v>2093.5</v>
      </c>
      <c r="O253" s="160">
        <f t="shared" si="179"/>
        <v>32906.5</v>
      </c>
    </row>
    <row r="254" spans="1:15" ht="29.25" customHeight="1" x14ac:dyDescent="0.2">
      <c r="A254" s="186">
        <v>204</v>
      </c>
      <c r="B254" s="91" t="s">
        <v>1054</v>
      </c>
      <c r="C254" s="188" t="s">
        <v>1040</v>
      </c>
      <c r="D254" s="91" t="s">
        <v>407</v>
      </c>
      <c r="E254" s="189" t="s">
        <v>260</v>
      </c>
      <c r="F254" s="189" t="s">
        <v>261</v>
      </c>
      <c r="G254" s="140">
        <v>35000</v>
      </c>
      <c r="H254" s="140">
        <v>0</v>
      </c>
      <c r="I254" s="140">
        <f t="shared" si="184"/>
        <v>35000</v>
      </c>
      <c r="J254" s="141">
        <f>IF(G254&gt;=Datos!$D$14,(Datos!$D$14*Datos!$C$14),IF(G254&lt;=Datos!$D$14,(G254*Datos!$C$14)))</f>
        <v>1004.5</v>
      </c>
      <c r="K254" s="142" t="str">
        <f>IF((G254-J254-L254)&lt;=Datos!$G$7,"0",IF((G254-J254-L254)&lt;=Datos!$G$8,((G254-J254-L254)-Datos!$F$8)*Datos!$I$6,IF((G254-J254-L254)&lt;=Datos!$G$9,Datos!$I$8+((G254-J254-L254)-Datos!$F$9)*Datos!$J$6,IF((G254-J254-L254)&gt;=Datos!$F$10,(Datos!$I$8+Datos!$J$8)+((G254-J254-L254)-Datos!$F$10)*Datos!$K$6))))</f>
        <v>0</v>
      </c>
      <c r="L254" s="141">
        <f>IF(G254&gt;=Datos!$D$15,(Datos!$D$15*Datos!$C$15),IF(G254&lt;=Datos!$D$15,(G254*Datos!$C$15)))</f>
        <v>1064</v>
      </c>
      <c r="M254" s="140">
        <v>25</v>
      </c>
      <c r="N254" s="140">
        <f t="shared" si="178"/>
        <v>2093.5</v>
      </c>
      <c r="O254" s="160">
        <f t="shared" si="179"/>
        <v>32906.5</v>
      </c>
    </row>
    <row r="255" spans="1:15" ht="29.25" customHeight="1" x14ac:dyDescent="0.2">
      <c r="A255" s="186">
        <v>205</v>
      </c>
      <c r="B255" s="188" t="s">
        <v>494</v>
      </c>
      <c r="C255" s="188" t="s">
        <v>264</v>
      </c>
      <c r="D255" s="91" t="s">
        <v>939</v>
      </c>
      <c r="E255" s="189" t="s">
        <v>260</v>
      </c>
      <c r="F255" s="189" t="s">
        <v>261</v>
      </c>
      <c r="G255" s="140">
        <v>35000</v>
      </c>
      <c r="H255" s="140">
        <v>0</v>
      </c>
      <c r="I255" s="140">
        <f t="shared" si="184"/>
        <v>35000</v>
      </c>
      <c r="J255" s="141">
        <f>IF(G255&gt;=Datos!$D$14,(Datos!$D$14*Datos!$C$14),IF(G255&lt;=Datos!$D$14,(G255*Datos!$C$14)))</f>
        <v>1004.5</v>
      </c>
      <c r="K255" s="142" t="str">
        <f>IF((G255-J255-L255)&lt;=Datos!$G$7,"0",IF((G255-J255-L255)&lt;=Datos!$G$8,((G255-J255-L255)-Datos!$F$8)*Datos!$I$6,IF((G255-J255-L255)&lt;=Datos!$G$9,Datos!$I$8+((G255-J255-L255)-Datos!$F$9)*Datos!$J$6,IF((G255-J255-L255)&gt;=Datos!$F$10,(Datos!$I$8+Datos!$J$8)+((G255-J255-L255)-Datos!$F$10)*Datos!$K$6))))</f>
        <v>0</v>
      </c>
      <c r="L255" s="141">
        <f>IF(G255&gt;=Datos!$D$15,(Datos!$D$15*Datos!$C$15),IF(G255&lt;=Datos!$D$15,(G255*Datos!$C$15)))</f>
        <v>1064</v>
      </c>
      <c r="M255" s="140">
        <v>3011.95</v>
      </c>
      <c r="N255" s="140">
        <f t="shared" si="178"/>
        <v>5080.45</v>
      </c>
      <c r="O255" s="160">
        <f t="shared" si="179"/>
        <v>29919.55</v>
      </c>
    </row>
    <row r="256" spans="1:15" ht="29.25" customHeight="1" x14ac:dyDescent="0.2">
      <c r="A256" s="186">
        <v>206</v>
      </c>
      <c r="B256" s="237" t="s">
        <v>177</v>
      </c>
      <c r="C256" s="188" t="s">
        <v>266</v>
      </c>
      <c r="D256" s="116" t="s">
        <v>234</v>
      </c>
      <c r="E256" s="189" t="s">
        <v>260</v>
      </c>
      <c r="F256" s="189" t="s">
        <v>261</v>
      </c>
      <c r="G256" s="140">
        <v>18000</v>
      </c>
      <c r="H256" s="140">
        <v>0</v>
      </c>
      <c r="I256" s="140">
        <f t="shared" si="177"/>
        <v>18000</v>
      </c>
      <c r="J256" s="141">
        <f>IF(G256&gt;=Datos!$D$14,(Datos!$D$14*Datos!$C$14),IF(G256&lt;=Datos!$D$14,(G256*Datos!$C$14)))</f>
        <v>516.6</v>
      </c>
      <c r="K256" s="142" t="str">
        <f>IF((G256-J256-L256)&lt;=Datos!$G$7,"0",IF((G256-J256-L256)&lt;=Datos!$G$8,((G256-J256-L256)-Datos!$F$8)*Datos!$I$6,IF((G256-J256-L256)&lt;=Datos!$G$9,Datos!$I$8+((G256-J256-L256)-Datos!$F$9)*Datos!$J$6,IF((G256-J256-L256)&gt;=Datos!$F$10,(Datos!$I$8+Datos!$J$8)+((G256-J256-L256)-Datos!$F$10)*Datos!$K$6))))</f>
        <v>0</v>
      </c>
      <c r="L256" s="141">
        <f>IF(G256&gt;=Datos!$D$15,(Datos!$D$15*Datos!$C$15),IF(G256&lt;=Datos!$D$15,(G256*Datos!$C$15)))</f>
        <v>547.20000000000005</v>
      </c>
      <c r="M256" s="140">
        <v>11670.78</v>
      </c>
      <c r="N256" s="140">
        <f t="shared" si="178"/>
        <v>12734.580000000002</v>
      </c>
      <c r="O256" s="160">
        <f t="shared" si="179"/>
        <v>5265.4199999999983</v>
      </c>
    </row>
    <row r="257" spans="1:15" ht="29.25" customHeight="1" x14ac:dyDescent="0.2">
      <c r="A257" s="186">
        <v>207</v>
      </c>
      <c r="B257" s="188" t="s">
        <v>203</v>
      </c>
      <c r="C257" s="188" t="s">
        <v>310</v>
      </c>
      <c r="D257" s="91" t="s">
        <v>234</v>
      </c>
      <c r="E257" s="189" t="s">
        <v>260</v>
      </c>
      <c r="F257" s="189" t="s">
        <v>261</v>
      </c>
      <c r="G257" s="140">
        <v>22500</v>
      </c>
      <c r="H257" s="140">
        <v>0</v>
      </c>
      <c r="I257" s="140">
        <f t="shared" si="177"/>
        <v>22500</v>
      </c>
      <c r="J257" s="141">
        <f>IF(G257&gt;=Datos!$D$14,(Datos!$D$14*Datos!$C$14),IF(G257&lt;=Datos!$D$14,(G257*Datos!$C$14)))</f>
        <v>645.75</v>
      </c>
      <c r="K257" s="142" t="str">
        <f>IF((G257-J257-L257)&lt;=Datos!$G$7,"0",IF((G257-J257-L257)&lt;=Datos!$G$8,((G257-J257-L257)-Datos!$F$8)*Datos!$I$6,IF((G257-J257-L257)&lt;=Datos!$G$9,Datos!$I$8+((G257-J257-L257)-Datos!$F$9)*Datos!$J$6,IF((G257-J257-L257)&gt;=Datos!$F$10,(Datos!$I$8+Datos!$J$8)+((G257-J257-L257)-Datos!$F$10)*Datos!$K$6))))</f>
        <v>0</v>
      </c>
      <c r="L257" s="141">
        <f>IF(G257&gt;=Datos!$D$15,(Datos!$D$15*Datos!$C$15),IF(G257&lt;=Datos!$D$15,(G257*Datos!$C$15)))</f>
        <v>684</v>
      </c>
      <c r="M257" s="140">
        <v>6629.46</v>
      </c>
      <c r="N257" s="140">
        <f t="shared" si="178"/>
        <v>7959.21</v>
      </c>
      <c r="O257" s="160">
        <f t="shared" si="179"/>
        <v>14540.79</v>
      </c>
    </row>
    <row r="258" spans="1:15" ht="29.25" customHeight="1" x14ac:dyDescent="0.2">
      <c r="A258" s="186">
        <v>208</v>
      </c>
      <c r="B258" s="188" t="s">
        <v>90</v>
      </c>
      <c r="C258" s="188" t="s">
        <v>265</v>
      </c>
      <c r="D258" s="91" t="s">
        <v>234</v>
      </c>
      <c r="E258" s="189" t="s">
        <v>260</v>
      </c>
      <c r="F258" s="189" t="s">
        <v>261</v>
      </c>
      <c r="G258" s="140">
        <v>18000</v>
      </c>
      <c r="H258" s="140">
        <v>0</v>
      </c>
      <c r="I258" s="140">
        <f t="shared" si="177"/>
        <v>18000</v>
      </c>
      <c r="J258" s="141">
        <f>IF(G258&gt;=Datos!$D$14,(Datos!$D$14*Datos!$C$14),IF(G258&lt;=Datos!$D$14,(G258*Datos!$C$14)))</f>
        <v>516.6</v>
      </c>
      <c r="K258" s="142" t="str">
        <f>IF((G258-J258-L258)&lt;=Datos!$G$7,"0",IF((G258-J258-L258)&lt;=Datos!$G$8,((G258-J258-L258)-Datos!$F$8)*Datos!$I$6,IF((G258-J258-L258)&lt;=Datos!$G$9,Datos!$I$8+((G258-J258-L258)-Datos!$F$9)*Datos!$J$6,IF((G258-J258-L258)&gt;=Datos!$F$10,(Datos!$I$8+Datos!$J$8)+((G258-J258-L258)-Datos!$F$10)*Datos!$K$6))))</f>
        <v>0</v>
      </c>
      <c r="L258" s="141">
        <f>IF(G258&gt;=Datos!$D$15,(Datos!$D$15*Datos!$C$15),IF(G258&lt;=Datos!$D$15,(G258*Datos!$C$15)))</f>
        <v>547.20000000000005</v>
      </c>
      <c r="M258" s="140">
        <v>25</v>
      </c>
      <c r="N258" s="140">
        <f t="shared" si="178"/>
        <v>1088.8000000000002</v>
      </c>
      <c r="O258" s="160">
        <f t="shared" si="179"/>
        <v>16911.2</v>
      </c>
    </row>
    <row r="259" spans="1:15" ht="29.25" customHeight="1" x14ac:dyDescent="0.2">
      <c r="A259" s="186">
        <v>209</v>
      </c>
      <c r="B259" s="188" t="s">
        <v>331</v>
      </c>
      <c r="C259" s="188" t="s">
        <v>265</v>
      </c>
      <c r="D259" s="91" t="s">
        <v>234</v>
      </c>
      <c r="E259" s="189" t="s">
        <v>260</v>
      </c>
      <c r="F259" s="189" t="s">
        <v>261</v>
      </c>
      <c r="G259" s="140">
        <v>18000</v>
      </c>
      <c r="H259" s="140">
        <v>0</v>
      </c>
      <c r="I259" s="140">
        <f t="shared" si="177"/>
        <v>18000</v>
      </c>
      <c r="J259" s="141">
        <f>IF(G259&gt;=Datos!$D$14,(Datos!$D$14*Datos!$C$14),IF(G259&lt;=Datos!$D$14,(G259*Datos!$C$14)))</f>
        <v>516.6</v>
      </c>
      <c r="K259" s="142" t="str">
        <f>IF((G259-J259-L259)&lt;=Datos!$G$7,"0",IF((G259-J259-L259)&lt;=Datos!$G$8,((G259-J259-L259)-Datos!$F$8)*Datos!$I$6,IF((G259-J259-L259)&lt;=Datos!$G$9,Datos!$I$8+((G259-J259-L259)-Datos!$F$9)*Datos!$J$6,IF((G259-J259-L259)&gt;=Datos!$F$10,(Datos!$I$8+Datos!$J$8)+((G259-J259-L259)-Datos!$F$10)*Datos!$K$6))))</f>
        <v>0</v>
      </c>
      <c r="L259" s="141">
        <f>IF(G259&gt;=Datos!$D$15,(Datos!$D$15*Datos!$C$15),IF(G259&lt;=Datos!$D$15,(G259*Datos!$C$15)))</f>
        <v>547.20000000000005</v>
      </c>
      <c r="M259" s="140">
        <v>25</v>
      </c>
      <c r="N259" s="140">
        <f t="shared" si="178"/>
        <v>1088.8000000000002</v>
      </c>
      <c r="O259" s="160">
        <f t="shared" si="179"/>
        <v>16911.2</v>
      </c>
    </row>
    <row r="260" spans="1:15" ht="29.25" customHeight="1" x14ac:dyDescent="0.2">
      <c r="A260" s="186">
        <v>210</v>
      </c>
      <c r="B260" s="188" t="s">
        <v>52</v>
      </c>
      <c r="C260" s="188" t="s">
        <v>264</v>
      </c>
      <c r="D260" s="91" t="s">
        <v>232</v>
      </c>
      <c r="E260" s="189" t="s">
        <v>260</v>
      </c>
      <c r="F260" s="189" t="s">
        <v>261</v>
      </c>
      <c r="G260" s="140">
        <v>22821.75</v>
      </c>
      <c r="H260" s="140">
        <v>0</v>
      </c>
      <c r="I260" s="140">
        <f t="shared" ref="I260:I262" si="185">SUM(G260:H260)</f>
        <v>22821.75</v>
      </c>
      <c r="J260" s="141">
        <f>IF(G260&gt;=Datos!$D$14,(Datos!$D$14*Datos!$C$14),IF(G260&lt;=Datos!$D$14,(G260*Datos!$C$14)))</f>
        <v>654.98422500000004</v>
      </c>
      <c r="K260" s="142" t="str">
        <f>IF((G260-J260-L260)&lt;=Datos!$G$7,"0",IF((G260-J260-L260)&lt;=Datos!$G$8,((G260-J260-L260)-Datos!$F$8)*Datos!$I$6,IF((G260-J260-L260)&lt;=Datos!$G$9,Datos!$I$8+((G260-J260-L260)-Datos!$F$9)*Datos!$J$6,IF((G260-J260-L260)&gt;=Datos!$F$10,(Datos!$I$8+Datos!$J$8)+((G260-J260-L260)-Datos!$F$10)*Datos!$K$6))))</f>
        <v>0</v>
      </c>
      <c r="L260" s="141">
        <f>IF(G260&gt;=Datos!$D$15,(Datos!$D$15*Datos!$C$15),IF(G260&lt;=Datos!$D$15,(G260*Datos!$C$15)))</f>
        <v>693.78120000000001</v>
      </c>
      <c r="M260" s="140">
        <v>6275.07</v>
      </c>
      <c r="N260" s="140">
        <f t="shared" si="178"/>
        <v>7623.8354249999993</v>
      </c>
      <c r="O260" s="160">
        <f t="shared" si="179"/>
        <v>15197.914575000001</v>
      </c>
    </row>
    <row r="261" spans="1:15" ht="29.25" customHeight="1" x14ac:dyDescent="0.2">
      <c r="A261" s="186">
        <v>211</v>
      </c>
      <c r="B261" s="188" t="s">
        <v>178</v>
      </c>
      <c r="C261" s="188" t="s">
        <v>264</v>
      </c>
      <c r="D261" s="91" t="s">
        <v>232</v>
      </c>
      <c r="E261" s="189" t="s">
        <v>260</v>
      </c>
      <c r="F261" s="189" t="s">
        <v>261</v>
      </c>
      <c r="G261" s="140">
        <v>25357.5</v>
      </c>
      <c r="H261" s="140">
        <v>0</v>
      </c>
      <c r="I261" s="140">
        <f t="shared" si="185"/>
        <v>25357.5</v>
      </c>
      <c r="J261" s="141">
        <f>IF(G261&gt;=Datos!$D$14,(Datos!$D$14*Datos!$C$14),IF(G261&lt;=Datos!$D$14,(G261*Datos!$C$14)))</f>
        <v>727.76025000000004</v>
      </c>
      <c r="K261" s="142" t="str">
        <f>IF((G261-J261-L261)&lt;=Datos!$G$7,"0",IF((G261-J261-L261)&lt;=Datos!$G$8,((G261-J261-L261)-Datos!$F$8)*Datos!$I$6,IF((G261-J261-L261)&lt;=Datos!$G$9,Datos!$I$8+((G261-J261-L261)-Datos!$F$9)*Datos!$J$6,IF((G261-J261-L261)&gt;=Datos!$F$10,(Datos!$I$8+Datos!$J$8)+((G261-J261-L261)-Datos!$F$10)*Datos!$K$6))))</f>
        <v>0</v>
      </c>
      <c r="L261" s="141">
        <f>IF(G261&gt;=Datos!$D$15,(Datos!$D$15*Datos!$C$15),IF(G261&lt;=Datos!$D$15,(G261*Datos!$C$15)))</f>
        <v>770.86800000000005</v>
      </c>
      <c r="M261" s="140">
        <v>25</v>
      </c>
      <c r="N261" s="140">
        <f t="shared" si="178"/>
        <v>1523.6282500000002</v>
      </c>
      <c r="O261" s="160">
        <f t="shared" si="179"/>
        <v>23833.871749999998</v>
      </c>
    </row>
    <row r="262" spans="1:15" ht="29.25" customHeight="1" x14ac:dyDescent="0.2">
      <c r="A262" s="186">
        <v>212</v>
      </c>
      <c r="B262" s="188" t="s">
        <v>410</v>
      </c>
      <c r="C262" s="188" t="s">
        <v>266</v>
      </c>
      <c r="D262" s="91" t="s">
        <v>232</v>
      </c>
      <c r="E262" s="189" t="s">
        <v>260</v>
      </c>
      <c r="F262" s="189" t="s">
        <v>261</v>
      </c>
      <c r="G262" s="140">
        <v>20000</v>
      </c>
      <c r="H262" s="140">
        <v>0</v>
      </c>
      <c r="I262" s="140">
        <f t="shared" si="185"/>
        <v>20000</v>
      </c>
      <c r="J262" s="141">
        <f>IF(G262&gt;=Datos!$D$14,(Datos!$D$14*Datos!$C$14),IF(G262&lt;=Datos!$D$14,(G262*Datos!$C$14)))</f>
        <v>574</v>
      </c>
      <c r="K262" s="142" t="str">
        <f>IF((G262-J262-L262)&lt;=Datos!$G$7,"0",IF((G262-J262-L262)&lt;=Datos!$G$8,((G262-J262-L262)-Datos!$F$8)*Datos!$I$6,IF((G262-J262-L262)&lt;=Datos!$G$9,Datos!$I$8+((G262-J262-L262)-Datos!$F$9)*Datos!$J$6,IF((G262-J262-L262)&gt;=Datos!$F$10,(Datos!$I$8+Datos!$J$8)+((G262-J262-L262)-Datos!$F$10)*Datos!$K$6))))</f>
        <v>0</v>
      </c>
      <c r="L262" s="141">
        <f>IF(G262&gt;=Datos!$D$15,(Datos!$D$15*Datos!$C$15),IF(G262&lt;=Datos!$D$15,(G262*Datos!$C$15)))</f>
        <v>608</v>
      </c>
      <c r="M262" s="140">
        <v>8270.69</v>
      </c>
      <c r="N262" s="140">
        <f t="shared" si="178"/>
        <v>9452.69</v>
      </c>
      <c r="O262" s="160">
        <f t="shared" si="179"/>
        <v>10547.31</v>
      </c>
    </row>
    <row r="263" spans="1:15" ht="29.25" customHeight="1" x14ac:dyDescent="0.2">
      <c r="A263" s="186">
        <v>213</v>
      </c>
      <c r="B263" s="188" t="s">
        <v>338</v>
      </c>
      <c r="C263" s="188" t="s">
        <v>265</v>
      </c>
      <c r="D263" s="91" t="s">
        <v>407</v>
      </c>
      <c r="E263" s="189" t="s">
        <v>260</v>
      </c>
      <c r="F263" s="189" t="s">
        <v>261</v>
      </c>
      <c r="G263" s="140">
        <v>40000</v>
      </c>
      <c r="H263" s="140">
        <v>0</v>
      </c>
      <c r="I263" s="140">
        <f t="shared" si="177"/>
        <v>40000</v>
      </c>
      <c r="J263" s="141">
        <f>IF(G263&gt;=Datos!$D$14,(Datos!$D$14*Datos!$C$14),IF(G263&lt;=Datos!$D$14,(G263*Datos!$C$14)))</f>
        <v>1148</v>
      </c>
      <c r="K263" s="142">
        <f>IF((G263-J263-L263)&lt;=Datos!$G$7,"0",IF((G263-J263-L263)&lt;=Datos!$G$8,((G263-J263-L263)-Datos!$F$8)*Datos!$I$6,IF((G263-J263-L263)&lt;=Datos!$G$9,Datos!$I$8+((G263-J263-L263)-Datos!$F$9)*Datos!$J$6,IF((G263-J263-L263)&gt;=Datos!$F$10,(Datos!$I$8+Datos!$J$8)+((G263-J263-L263)-Datos!$F$10)*Datos!$K$6))))</f>
        <v>442.64849999999967</v>
      </c>
      <c r="L263" s="141">
        <f>IF(G263&gt;=Datos!$D$15,(Datos!$D$15*Datos!$C$15),IF(G263&lt;=Datos!$D$15,(G263*Datos!$C$15)))</f>
        <v>1216</v>
      </c>
      <c r="M263" s="140">
        <v>25</v>
      </c>
      <c r="N263" s="140">
        <f t="shared" ref="N263:N264" si="186">SUM(J263:M263)</f>
        <v>2831.6484999999998</v>
      </c>
      <c r="O263" s="160">
        <f t="shared" ref="O263:O264" si="187">+G263-N263</f>
        <v>37168.351499999997</v>
      </c>
    </row>
    <row r="264" spans="1:15" ht="29.25" customHeight="1" x14ac:dyDescent="0.2">
      <c r="A264" s="186">
        <v>214</v>
      </c>
      <c r="B264" s="188" t="s">
        <v>197</v>
      </c>
      <c r="C264" s="188" t="s">
        <v>264</v>
      </c>
      <c r="D264" s="91" t="s">
        <v>232</v>
      </c>
      <c r="E264" s="189" t="s">
        <v>260</v>
      </c>
      <c r="F264" s="189" t="s">
        <v>261</v>
      </c>
      <c r="G264" s="140">
        <v>22500</v>
      </c>
      <c r="H264" s="140">
        <v>0</v>
      </c>
      <c r="I264" s="140">
        <f t="shared" si="177"/>
        <v>22500</v>
      </c>
      <c r="J264" s="141">
        <f>IF(G264&gt;=Datos!$D$14,(Datos!$D$14*Datos!$C$14),IF(G264&lt;=Datos!$D$14,(G264*Datos!$C$14)))</f>
        <v>645.75</v>
      </c>
      <c r="K264" s="142" t="str">
        <f>IF((G264-J264-L264)&lt;=Datos!$G$7,"0",IF((G264-J264-L264)&lt;=Datos!$G$8,((G264-J264-L264)-Datos!$F$8)*Datos!$I$6,IF((G264-J264-L264)&lt;=Datos!$G$9,Datos!$I$8+((G264-J264-L264)-Datos!$F$9)*Datos!$J$6,IF((G264-J264-L264)&gt;=Datos!$F$10,(Datos!$I$8+Datos!$J$8)+((G264-J264-L264)-Datos!$F$10)*Datos!$K$6))))</f>
        <v>0</v>
      </c>
      <c r="L264" s="141">
        <f>IF(G264&gt;=Datos!$D$15,(Datos!$D$15*Datos!$C$15),IF(G264&lt;=Datos!$D$15,(G264*Datos!$C$15)))</f>
        <v>684</v>
      </c>
      <c r="M264" s="140">
        <v>1723.32</v>
      </c>
      <c r="N264" s="140">
        <f t="shared" si="186"/>
        <v>3053.0699999999997</v>
      </c>
      <c r="O264" s="160">
        <f t="shared" si="187"/>
        <v>19446.93</v>
      </c>
    </row>
    <row r="265" spans="1:15" ht="29.25" customHeight="1" x14ac:dyDescent="0.2">
      <c r="A265" s="186">
        <v>215</v>
      </c>
      <c r="B265" s="91" t="s">
        <v>412</v>
      </c>
      <c r="C265" s="188" t="s">
        <v>310</v>
      </c>
      <c r="D265" s="91" t="s">
        <v>407</v>
      </c>
      <c r="E265" s="189" t="s">
        <v>260</v>
      </c>
      <c r="F265" s="189" t="s">
        <v>261</v>
      </c>
      <c r="G265" s="140">
        <v>35000</v>
      </c>
      <c r="H265" s="140">
        <v>0</v>
      </c>
      <c r="I265" s="140">
        <f t="shared" ref="I265" si="188">SUM(G265:H265)</f>
        <v>35000</v>
      </c>
      <c r="J265" s="141">
        <f>IF(G265&gt;=Datos!$D$14,(Datos!$D$14*Datos!$C$14),IF(G265&lt;=Datos!$D$14,(G265*Datos!$C$14)))</f>
        <v>1004.5</v>
      </c>
      <c r="K265" s="142" t="str">
        <f>IF((G265-J265-L265)&lt;=Datos!$G$7,"0",IF((G265-J265-L265)&lt;=Datos!$G$8,((G265-J265-L265)-Datos!$F$8)*Datos!$I$6,IF((G265-J265-L265)&lt;=Datos!$G$9,Datos!$I$8+((G265-J265-L265)-Datos!$F$9)*Datos!$J$6,IF((G265-J265-L265)&gt;=Datos!$F$10,(Datos!$I$8+Datos!$J$8)+((G265-J265-L265)-Datos!$F$10)*Datos!$K$6))))</f>
        <v>0</v>
      </c>
      <c r="L265" s="141">
        <f>IF(G265&gt;=Datos!$D$15,(Datos!$D$15*Datos!$C$15),IF(G265&lt;=Datos!$D$15,(G265*Datos!$C$15)))</f>
        <v>1064</v>
      </c>
      <c r="M265" s="140">
        <v>18568.63</v>
      </c>
      <c r="N265" s="140">
        <f t="shared" ref="N265" si="189">SUM(J265:M265)</f>
        <v>20637.13</v>
      </c>
      <c r="O265" s="160">
        <f t="shared" ref="O265" si="190">+G265-N265</f>
        <v>14362.869999999999</v>
      </c>
    </row>
    <row r="266" spans="1:15" ht="29.25" customHeight="1" x14ac:dyDescent="0.2">
      <c r="A266" s="186">
        <v>216</v>
      </c>
      <c r="B266" s="188" t="s">
        <v>45</v>
      </c>
      <c r="C266" s="188" t="s">
        <v>265</v>
      </c>
      <c r="D266" s="91" t="s">
        <v>232</v>
      </c>
      <c r="E266" s="189" t="s">
        <v>260</v>
      </c>
      <c r="F266" s="189" t="s">
        <v>261</v>
      </c>
      <c r="G266" s="140">
        <v>22500</v>
      </c>
      <c r="H266" s="140">
        <v>0</v>
      </c>
      <c r="I266" s="140">
        <f t="shared" si="177"/>
        <v>22500</v>
      </c>
      <c r="J266" s="141">
        <f>IF(G266&gt;=Datos!$D$14,(Datos!$D$14*Datos!$C$14),IF(G266&lt;=Datos!$D$14,(G266*Datos!$C$14)))</f>
        <v>645.75</v>
      </c>
      <c r="K266" s="142" t="str">
        <f>IF((G266-J266-L266)&lt;=Datos!$G$7,"0",IF((G266-J266-L266)&lt;=Datos!$G$8,((G266-J266-L266)-Datos!$F$8)*Datos!$I$6,IF((G266-J266-L266)&lt;=Datos!$G$9,Datos!$I$8+((G266-J266-L266)-Datos!$F$9)*Datos!$J$6,IF((G266-J266-L266)&gt;=Datos!$F$10,(Datos!$I$8+Datos!$J$8)+((G266-J266-L266)-Datos!$F$10)*Datos!$K$6))))</f>
        <v>0</v>
      </c>
      <c r="L266" s="141">
        <f>IF(G266&gt;=Datos!$D$15,(Datos!$D$15*Datos!$C$15),IF(G266&lt;=Datos!$D$15,(G266*Datos!$C$15)))</f>
        <v>684</v>
      </c>
      <c r="M266" s="140">
        <v>25</v>
      </c>
      <c r="N266" s="140">
        <f t="shared" ref="N266" si="191">SUM(J266:M266)</f>
        <v>1354.75</v>
      </c>
      <c r="O266" s="160">
        <f t="shared" ref="O266" si="192">+G266-N266</f>
        <v>21145.25</v>
      </c>
    </row>
    <row r="267" spans="1:15" s="193" customFormat="1" ht="29.25" customHeight="1" x14ac:dyDescent="0.2">
      <c r="A267" s="282" t="s">
        <v>422</v>
      </c>
      <c r="B267" s="283"/>
      <c r="C267" s="191">
        <v>22</v>
      </c>
      <c r="D267" s="218"/>
      <c r="E267" s="192"/>
      <c r="F267" s="144"/>
      <c r="G267" s="145">
        <f t="shared" ref="G267:O267" si="193">SUM(G245:G266)</f>
        <v>599679.25</v>
      </c>
      <c r="H267" s="145">
        <f t="shared" si="193"/>
        <v>0</v>
      </c>
      <c r="I267" s="145">
        <f t="shared" si="193"/>
        <v>599679.25</v>
      </c>
      <c r="J267" s="145">
        <f t="shared" si="193"/>
        <v>17210.794475000002</v>
      </c>
      <c r="K267" s="145">
        <f t="shared" si="193"/>
        <v>442.64849999999967</v>
      </c>
      <c r="L267" s="145">
        <f t="shared" si="193"/>
        <v>18230.249200000002</v>
      </c>
      <c r="M267" s="145">
        <f t="shared" si="193"/>
        <v>68821.919999999998</v>
      </c>
      <c r="N267" s="145">
        <f t="shared" si="193"/>
        <v>104705.61217500002</v>
      </c>
      <c r="O267" s="145">
        <f t="shared" si="193"/>
        <v>494973.63782499993</v>
      </c>
    </row>
    <row r="268" spans="1:15" ht="29.25" customHeight="1" x14ac:dyDescent="0.2">
      <c r="A268" s="282" t="s">
        <v>540</v>
      </c>
      <c r="B268" s="283"/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200"/>
    </row>
    <row r="269" spans="1:15" ht="29.25" customHeight="1" x14ac:dyDescent="0.2">
      <c r="A269" s="186">
        <v>217</v>
      </c>
      <c r="B269" s="91" t="s">
        <v>384</v>
      </c>
      <c r="C269" s="188" t="s">
        <v>264</v>
      </c>
      <c r="D269" s="91" t="s">
        <v>537</v>
      </c>
      <c r="E269" s="189" t="s">
        <v>260</v>
      </c>
      <c r="F269" s="189" t="s">
        <v>261</v>
      </c>
      <c r="G269" s="140">
        <v>170000</v>
      </c>
      <c r="H269" s="140">
        <v>0</v>
      </c>
      <c r="I269" s="140">
        <f t="shared" ref="I269" si="194">SUM(G269:H269)</f>
        <v>170000</v>
      </c>
      <c r="J269" s="141">
        <f>IF(G269&gt;=Datos!$D$14,(Datos!$D$14*Datos!$C$14),IF(G269&lt;=Datos!$D$14,(G269*Datos!$C$14)))</f>
        <v>4879</v>
      </c>
      <c r="K269" s="142">
        <f>IF((G269-J269-L269)&lt;=Datos!$G$7,"0",IF((G269-J269-L269)&lt;=Datos!$G$8,((G269-J269-L269)-Datos!$F$8)*Datos!$I$6,IF((G269-J269-L269)&lt;=Datos!$G$9,Datos!$I$8+((G269-J269-L269)-Datos!$F$9)*Datos!$J$6,IF((G269-J269-L269)&gt;=Datos!$F$10,(Datos!$I$8+Datos!$J$8)+((G269-J269-L269)-Datos!$F$10)*Datos!$K$6))))</f>
        <v>28571.110666666667</v>
      </c>
      <c r="L269" s="141">
        <v>5168</v>
      </c>
      <c r="M269" s="140">
        <v>25</v>
      </c>
      <c r="N269" s="140">
        <f t="shared" ref="N269" si="195">SUM(J269:M269)</f>
        <v>38643.110666666667</v>
      </c>
      <c r="O269" s="160">
        <f t="shared" ref="O269" si="196">+G269-N269</f>
        <v>131356.88933333333</v>
      </c>
    </row>
    <row r="270" spans="1:15" ht="29.25" customHeight="1" x14ac:dyDescent="0.2">
      <c r="A270" s="186">
        <v>218</v>
      </c>
      <c r="B270" s="188" t="s">
        <v>910</v>
      </c>
      <c r="C270" s="188" t="s">
        <v>264</v>
      </c>
      <c r="D270" s="91" t="s">
        <v>465</v>
      </c>
      <c r="E270" s="189" t="s">
        <v>260</v>
      </c>
      <c r="F270" s="189" t="s">
        <v>19</v>
      </c>
      <c r="G270" s="140">
        <v>50000</v>
      </c>
      <c r="H270" s="140">
        <v>0</v>
      </c>
      <c r="I270" s="140">
        <f>SUM(G270:H270)</f>
        <v>50000</v>
      </c>
      <c r="J270" s="141">
        <f>IF(G270&gt;=Datos!$D$14,(Datos!$D$14*Datos!$C$14),IF(G270&lt;=Datos!$D$14,(G270*Datos!$C$14)))</f>
        <v>1435</v>
      </c>
      <c r="K270" s="142">
        <f>IF((G270-J270-L270)&lt;=Datos!$G$7,"0",IF((G270-J270-L270)&lt;=Datos!$G$8,((G270-J270-L270)-Datos!$F$8)*Datos!$I$6,IF((G270-J270-L270)&lt;=Datos!$G$9,Datos!$I$8+((G270-J270-L270)-Datos!$F$9)*Datos!$J$6,IF((G270-J270-L270)&gt;=Datos!$F$10,(Datos!$I$8+Datos!$J$8)+((G270-J270-L270)-Datos!$F$10)*Datos!$K$6))))</f>
        <v>1853.9984999999997</v>
      </c>
      <c r="L270" s="141">
        <f>IF(G270&gt;=Datos!$D$15,(Datos!$D$15*Datos!$C$15),IF(G270&lt;=Datos!$D$15,(G270*Datos!$C$15)))</f>
        <v>1520</v>
      </c>
      <c r="M270" s="140">
        <v>25</v>
      </c>
      <c r="N270" s="140">
        <f>SUM(J270:M270)</f>
        <v>4833.9984999999997</v>
      </c>
      <c r="O270" s="160">
        <f>+G270-N270</f>
        <v>45166.001499999998</v>
      </c>
    </row>
    <row r="271" spans="1:15" s="193" customFormat="1" ht="29.25" customHeight="1" x14ac:dyDescent="0.2">
      <c r="A271" s="282" t="s">
        <v>422</v>
      </c>
      <c r="B271" s="283"/>
      <c r="C271" s="191">
        <v>2</v>
      </c>
      <c r="D271" s="218"/>
      <c r="E271" s="192"/>
      <c r="F271" s="144"/>
      <c r="G271" s="145">
        <f t="shared" ref="G271:O271" si="197">SUM(G269:G270)</f>
        <v>220000</v>
      </c>
      <c r="H271" s="145">
        <f t="shared" si="197"/>
        <v>0</v>
      </c>
      <c r="I271" s="145">
        <f t="shared" si="197"/>
        <v>220000</v>
      </c>
      <c r="J271" s="145">
        <f t="shared" si="197"/>
        <v>6314</v>
      </c>
      <c r="K271" s="145">
        <f t="shared" si="197"/>
        <v>30425.109166666669</v>
      </c>
      <c r="L271" s="145">
        <f t="shared" si="197"/>
        <v>6688</v>
      </c>
      <c r="M271" s="145">
        <f t="shared" si="197"/>
        <v>50</v>
      </c>
      <c r="N271" s="145">
        <f t="shared" si="197"/>
        <v>43477.109166666669</v>
      </c>
      <c r="O271" s="145">
        <f t="shared" si="197"/>
        <v>176522.89083333331</v>
      </c>
    </row>
    <row r="272" spans="1:15" ht="29.25" customHeight="1" x14ac:dyDescent="0.2">
      <c r="A272" s="282" t="s">
        <v>428</v>
      </c>
      <c r="B272" s="283"/>
      <c r="C272" s="283"/>
      <c r="D272" s="283"/>
      <c r="E272" s="283"/>
      <c r="F272" s="283"/>
      <c r="G272" s="283"/>
      <c r="H272" s="283"/>
      <c r="I272" s="283"/>
      <c r="J272" s="283"/>
      <c r="K272" s="283"/>
      <c r="L272" s="283"/>
      <c r="M272" s="283"/>
      <c r="N272" s="283"/>
      <c r="O272" s="200"/>
    </row>
    <row r="273" spans="1:15" ht="29.25" customHeight="1" x14ac:dyDescent="0.2">
      <c r="A273" s="186">
        <v>219</v>
      </c>
      <c r="B273" s="188" t="s">
        <v>181</v>
      </c>
      <c r="C273" s="188" t="s">
        <v>264</v>
      </c>
      <c r="D273" s="91" t="s">
        <v>289</v>
      </c>
      <c r="E273" s="189" t="s">
        <v>260</v>
      </c>
      <c r="F273" s="189" t="s">
        <v>19</v>
      </c>
      <c r="G273" s="140">
        <v>35000</v>
      </c>
      <c r="H273" s="140">
        <v>0</v>
      </c>
      <c r="I273" s="140">
        <f t="shared" ref="I273:I279" si="198">SUM(G273:H273)</f>
        <v>35000</v>
      </c>
      <c r="J273" s="141">
        <f>IF(G273&gt;=Datos!$D$14,(Datos!$D$14*Datos!$C$14),IF(G273&lt;=Datos!$D$14,(G273*Datos!$C$14)))</f>
        <v>1004.5</v>
      </c>
      <c r="K273" s="142" t="str">
        <f>IF((G273-J273-L273)&lt;=Datos!$G$7,"0",IF((G273-J273-L273)&lt;=Datos!$G$8,((G273-J273-L273)-Datos!$F$8)*Datos!$I$6,IF((G273-J273-L273)&lt;=Datos!$G$9,Datos!$I$8+((G273-J273-L273)-Datos!$F$9)*Datos!$J$6,IF((G273-J273-L273)&gt;=Datos!$F$10,(Datos!$I$8+Datos!$J$8)+((G273-J273-L273)-Datos!$F$10)*Datos!$K$6))))</f>
        <v>0</v>
      </c>
      <c r="L273" s="141">
        <f>IF(G273&gt;=Datos!$D$15,(Datos!$D$15*Datos!$C$15),IF(G273&lt;=Datos!$D$15,(G273*Datos!$C$15)))</f>
        <v>1064</v>
      </c>
      <c r="M273" s="140">
        <v>1025</v>
      </c>
      <c r="N273" s="117">
        <f t="shared" ref="N273" si="199">SUM(J273:M273)</f>
        <v>3093.5</v>
      </c>
      <c r="O273" s="160">
        <f t="shared" ref="O273" si="200">+G273-N273</f>
        <v>31906.5</v>
      </c>
    </row>
    <row r="274" spans="1:15" ht="29.25" customHeight="1" x14ac:dyDescent="0.2">
      <c r="A274" s="186">
        <v>220</v>
      </c>
      <c r="B274" s="188" t="s">
        <v>180</v>
      </c>
      <c r="C274" s="188" t="s">
        <v>264</v>
      </c>
      <c r="D274" s="91" t="s">
        <v>538</v>
      </c>
      <c r="E274" s="189" t="s">
        <v>260</v>
      </c>
      <c r="F274" s="189" t="s">
        <v>19</v>
      </c>
      <c r="G274" s="140">
        <v>50000</v>
      </c>
      <c r="H274" s="140">
        <v>0</v>
      </c>
      <c r="I274" s="140">
        <f t="shared" si="198"/>
        <v>50000</v>
      </c>
      <c r="J274" s="141">
        <f>IF(G274&gt;=Datos!$D$14,(Datos!$D$14*Datos!$C$14),IF(G274&lt;=Datos!$D$14,(G274*Datos!$C$14)))</f>
        <v>1435</v>
      </c>
      <c r="K274" s="142">
        <v>1278.07</v>
      </c>
      <c r="L274" s="141">
        <f>IF(G274&gt;=Datos!$D$15,(Datos!$D$15*Datos!$C$15),IF(G274&lt;=Datos!$D$15,(G274*Datos!$C$15)))</f>
        <v>1520</v>
      </c>
      <c r="M274" s="140">
        <v>8864.56</v>
      </c>
      <c r="N274" s="117">
        <f t="shared" ref="N274:N278" si="201">SUM(J274:M274)</f>
        <v>13097.63</v>
      </c>
      <c r="O274" s="160">
        <f t="shared" ref="O274:O278" si="202">+G274-N274</f>
        <v>36902.370000000003</v>
      </c>
    </row>
    <row r="275" spans="1:15" ht="29.25" customHeight="1" x14ac:dyDescent="0.2">
      <c r="A275" s="186">
        <v>221</v>
      </c>
      <c r="B275" s="188" t="s">
        <v>143</v>
      </c>
      <c r="C275" s="188" t="s">
        <v>264</v>
      </c>
      <c r="D275" s="91" t="s">
        <v>539</v>
      </c>
      <c r="E275" s="189" t="s">
        <v>260</v>
      </c>
      <c r="F275" s="189" t="s">
        <v>19</v>
      </c>
      <c r="G275" s="140">
        <v>65000</v>
      </c>
      <c r="H275" s="140">
        <v>0</v>
      </c>
      <c r="I275" s="140">
        <f t="shared" si="198"/>
        <v>65000</v>
      </c>
      <c r="J275" s="141">
        <f>IF(G275&gt;=Datos!$D$14,(Datos!$D$14*Datos!$C$14),IF(G275&lt;=Datos!$D$14,(G275*Datos!$C$14)))</f>
        <v>1865.5</v>
      </c>
      <c r="K275" s="142">
        <f>IF((G275-J275-L275)&lt;=Datos!$G$7,"0",IF((G275-J275-L275)&lt;=Datos!$G$8,((G275-J275-L275)-Datos!$F$8)*Datos!$I$6,IF((G275-J275-L275)&lt;=Datos!$G$9,Datos!$I$8+((G275-J275-L275)-Datos!$F$9)*Datos!$J$6,IF((G275-J275-L275)&gt;=Datos!$F$10,(Datos!$I$8+Datos!$J$8)+((G275-J275-L275)-Datos!$F$10)*Datos!$K$6))))</f>
        <v>4427.5756666666657</v>
      </c>
      <c r="L275" s="141">
        <f>IF(G275&gt;=Datos!$D$15,(Datos!$D$15*Datos!$C$15),IF(G275&lt;=Datos!$D$15,(G275*Datos!$C$15)))</f>
        <v>1976</v>
      </c>
      <c r="M275" s="140">
        <v>25</v>
      </c>
      <c r="N275" s="117">
        <f t="shared" si="201"/>
        <v>8294.0756666666657</v>
      </c>
      <c r="O275" s="160">
        <f t="shared" si="202"/>
        <v>56705.924333333336</v>
      </c>
    </row>
    <row r="276" spans="1:15" ht="29.25" customHeight="1" x14ac:dyDescent="0.2">
      <c r="A276" s="186">
        <v>222</v>
      </c>
      <c r="B276" s="187" t="s">
        <v>383</v>
      </c>
      <c r="C276" s="188" t="s">
        <v>264</v>
      </c>
      <c r="D276" s="91" t="s">
        <v>538</v>
      </c>
      <c r="E276" s="189" t="s">
        <v>260</v>
      </c>
      <c r="F276" s="189" t="s">
        <v>19</v>
      </c>
      <c r="G276" s="140">
        <v>60000</v>
      </c>
      <c r="H276" s="140">
        <v>0</v>
      </c>
      <c r="I276" s="140">
        <f t="shared" si="198"/>
        <v>60000</v>
      </c>
      <c r="J276" s="141">
        <f>IF(G276&gt;=Datos!$D$14,(Datos!$D$14*Datos!$C$14),IF(G276&lt;=Datos!$D$14,(G276*Datos!$C$14)))</f>
        <v>1722</v>
      </c>
      <c r="K276" s="142">
        <f>IF((G276-J276-L276)&lt;=Datos!$G$7,"0",IF((G276-J276-L276)&lt;=Datos!$G$8,((G276-J276-L276)-Datos!$F$8)*Datos!$I$6,IF((G276-J276-L276)&lt;=Datos!$G$9,Datos!$I$8+((G276-J276-L276)-Datos!$F$9)*Datos!$J$6,IF((G276-J276-L276)&gt;=Datos!$F$10,(Datos!$I$8+Datos!$J$8)+((G276-J276-L276)-Datos!$F$10)*Datos!$K$6))))</f>
        <v>3486.6756666666661</v>
      </c>
      <c r="L276" s="141">
        <f>IF(G276&gt;=Datos!$D$15,(Datos!$D$15*Datos!$C$15),IF(G276&lt;=Datos!$D$15,(G276*Datos!$C$15)))</f>
        <v>1824</v>
      </c>
      <c r="M276" s="140">
        <v>25</v>
      </c>
      <c r="N276" s="117">
        <f t="shared" si="201"/>
        <v>7057.6756666666661</v>
      </c>
      <c r="O276" s="160">
        <f t="shared" si="202"/>
        <v>52942.324333333338</v>
      </c>
    </row>
    <row r="277" spans="1:15" ht="29.25" customHeight="1" x14ac:dyDescent="0.2">
      <c r="A277" s="186">
        <v>223</v>
      </c>
      <c r="B277" s="187" t="s">
        <v>1021</v>
      </c>
      <c r="C277" s="188" t="s">
        <v>264</v>
      </c>
      <c r="D277" s="91" t="s">
        <v>538</v>
      </c>
      <c r="E277" s="189" t="s">
        <v>260</v>
      </c>
      <c r="F277" s="189" t="s">
        <v>19</v>
      </c>
      <c r="G277" s="140">
        <v>50000</v>
      </c>
      <c r="H277" s="140">
        <v>0</v>
      </c>
      <c r="I277" s="140">
        <f t="shared" ref="I277" si="203">SUM(G277:H277)</f>
        <v>50000</v>
      </c>
      <c r="J277" s="141">
        <f>IF(G277&gt;=Datos!$D$14,(Datos!$D$14*Datos!$C$14),IF(G277&lt;=Datos!$D$14,(G277*Datos!$C$14)))</f>
        <v>1435</v>
      </c>
      <c r="K277" s="142">
        <f>IF((G277-J277-L277)&lt;=Datos!$G$7,"0",IF((G277-J277-L277)&lt;=Datos!$G$8,((G277-J277-L277)-Datos!$F$8)*Datos!$I$6,IF((G277-J277-L277)&lt;=Datos!$G$9,Datos!$I$8+((G277-J277-L277)-Datos!$F$9)*Datos!$J$6,IF((G277-J277-L277)&gt;=Datos!$F$10,(Datos!$I$8+Datos!$J$8)+((G277-J277-L277)-Datos!$F$10)*Datos!$K$6))))</f>
        <v>1853.9984999999997</v>
      </c>
      <c r="L277" s="141">
        <f>IF(G277&gt;=Datos!$D$15,(Datos!$D$15*Datos!$C$15),IF(G277&lt;=Datos!$D$15,(G277*Datos!$C$15)))</f>
        <v>1520</v>
      </c>
      <c r="M277" s="140">
        <v>25</v>
      </c>
      <c r="N277" s="117">
        <f t="shared" ref="N277" si="204">SUM(J277:M277)</f>
        <v>4833.9984999999997</v>
      </c>
      <c r="O277" s="160">
        <f t="shared" ref="O277" si="205">+G277-N277</f>
        <v>45166.001499999998</v>
      </c>
    </row>
    <row r="278" spans="1:15" ht="29.25" customHeight="1" x14ac:dyDescent="0.2">
      <c r="A278" s="186">
        <v>224</v>
      </c>
      <c r="B278" s="187" t="s">
        <v>381</v>
      </c>
      <c r="C278" s="188" t="s">
        <v>264</v>
      </c>
      <c r="D278" s="116" t="s">
        <v>538</v>
      </c>
      <c r="E278" s="189" t="s">
        <v>260</v>
      </c>
      <c r="F278" s="189" t="s">
        <v>19</v>
      </c>
      <c r="G278" s="117">
        <v>48510</v>
      </c>
      <c r="H278" s="140">
        <v>0</v>
      </c>
      <c r="I278" s="140">
        <f t="shared" si="198"/>
        <v>48510</v>
      </c>
      <c r="J278" s="141">
        <f>IF(G278&gt;=Datos!$D$14,(Datos!$D$14*Datos!$C$14),IF(G278&lt;=Datos!$D$14,(G278*Datos!$C$14)))</f>
        <v>1392.2370000000001</v>
      </c>
      <c r="K278" s="142">
        <f>IF((G278-J278-L278)&lt;=Datos!$G$7,"0",IF((G278-J278-L278)&lt;=Datos!$G$8,((G278-J278-L278)-Datos!$F$8)*Datos!$I$6,IF((G278-J278-L278)&lt;=Datos!$G$9,Datos!$I$8+((G278-J278-L278)-Datos!$F$9)*Datos!$J$6,IF((G278-J278-L278)&gt;=Datos!$F$10,(Datos!$I$8+Datos!$J$8)+((G278-J278-L278)-Datos!$F$10)*Datos!$K$6))))</f>
        <v>1643.7073499999999</v>
      </c>
      <c r="L278" s="141">
        <f>IF(G278&gt;=Datos!$D$15,(Datos!$D$15*Datos!$C$15),IF(G278&lt;=Datos!$D$15,(G278*Datos!$C$15)))</f>
        <v>1474.704</v>
      </c>
      <c r="M278" s="140">
        <v>25</v>
      </c>
      <c r="N278" s="117">
        <f t="shared" si="201"/>
        <v>4535.6483499999995</v>
      </c>
      <c r="O278" s="160">
        <f t="shared" si="202"/>
        <v>43974.351649999997</v>
      </c>
    </row>
    <row r="279" spans="1:15" ht="29.25" customHeight="1" x14ac:dyDescent="0.2">
      <c r="A279" s="186">
        <v>225</v>
      </c>
      <c r="B279" s="187" t="s">
        <v>169</v>
      </c>
      <c r="C279" s="188" t="s">
        <v>264</v>
      </c>
      <c r="D279" s="116" t="s">
        <v>538</v>
      </c>
      <c r="E279" s="189" t="s">
        <v>260</v>
      </c>
      <c r="F279" s="189" t="s">
        <v>19</v>
      </c>
      <c r="G279" s="117">
        <v>42446</v>
      </c>
      <c r="H279" s="140">
        <v>0</v>
      </c>
      <c r="I279" s="140">
        <f t="shared" si="198"/>
        <v>42446</v>
      </c>
      <c r="J279" s="141">
        <f>IF(G279&gt;=Datos!$D$14,(Datos!$D$14*Datos!$C$14),IF(G279&lt;=Datos!$D$14,(G279*Datos!$C$14)))</f>
        <v>1218.2002</v>
      </c>
      <c r="K279" s="142">
        <v>499.9</v>
      </c>
      <c r="L279" s="141">
        <f>IF(G279&gt;=Datos!$D$15,(Datos!$D$15*Datos!$C$15),IF(G279&lt;=Datos!$D$15,(G279*Datos!$C$15)))</f>
        <v>1290.3584000000001</v>
      </c>
      <c r="M279" s="140">
        <v>2769.78</v>
      </c>
      <c r="N279" s="117">
        <f t="shared" ref="N279" si="206">SUM(J279:M279)</f>
        <v>5778.2386000000006</v>
      </c>
      <c r="O279" s="160">
        <f t="shared" ref="O279" si="207">+G279-N279</f>
        <v>36667.761400000003</v>
      </c>
    </row>
    <row r="280" spans="1:15" s="193" customFormat="1" ht="29.25" customHeight="1" x14ac:dyDescent="0.2">
      <c r="A280" s="282" t="s">
        <v>422</v>
      </c>
      <c r="B280" s="283"/>
      <c r="C280" s="191">
        <v>7</v>
      </c>
      <c r="D280" s="218"/>
      <c r="E280" s="192"/>
      <c r="F280" s="144"/>
      <c r="G280" s="145">
        <f t="shared" ref="G280:O280" si="208">SUM(G273:G279)</f>
        <v>350956</v>
      </c>
      <c r="H280" s="145">
        <f t="shared" si="208"/>
        <v>0</v>
      </c>
      <c r="I280" s="145">
        <f t="shared" si="208"/>
        <v>350956</v>
      </c>
      <c r="J280" s="145">
        <f t="shared" si="208"/>
        <v>10072.4372</v>
      </c>
      <c r="K280" s="145">
        <f t="shared" si="208"/>
        <v>13189.927183333331</v>
      </c>
      <c r="L280" s="145">
        <f t="shared" si="208"/>
        <v>10669.062399999999</v>
      </c>
      <c r="M280" s="145">
        <f t="shared" si="208"/>
        <v>12759.34</v>
      </c>
      <c r="N280" s="145">
        <f t="shared" si="208"/>
        <v>46690.766783333325</v>
      </c>
      <c r="O280" s="145">
        <f t="shared" si="208"/>
        <v>304265.23321666667</v>
      </c>
    </row>
    <row r="281" spans="1:15" ht="29.25" customHeight="1" x14ac:dyDescent="0.2">
      <c r="A281" s="282" t="s">
        <v>541</v>
      </c>
      <c r="B281" s="283"/>
      <c r="C281" s="283"/>
      <c r="D281" s="283"/>
      <c r="E281" s="283"/>
      <c r="F281" s="283"/>
      <c r="G281" s="283"/>
      <c r="H281" s="283"/>
      <c r="I281" s="283"/>
      <c r="J281" s="283"/>
      <c r="K281" s="283"/>
      <c r="L281" s="283"/>
      <c r="M281" s="283"/>
      <c r="N281" s="283"/>
      <c r="O281" s="200"/>
    </row>
    <row r="282" spans="1:15" ht="29.25" customHeight="1" x14ac:dyDescent="0.2">
      <c r="A282" s="186">
        <v>226</v>
      </c>
      <c r="B282" s="188" t="s">
        <v>323</v>
      </c>
      <c r="C282" s="188" t="s">
        <v>266</v>
      </c>
      <c r="D282" s="91" t="s">
        <v>537</v>
      </c>
      <c r="E282" s="189" t="s">
        <v>260</v>
      </c>
      <c r="F282" s="189" t="s">
        <v>261</v>
      </c>
      <c r="G282" s="140">
        <v>170000</v>
      </c>
      <c r="H282" s="140">
        <v>0</v>
      </c>
      <c r="I282" s="140">
        <f t="shared" ref="I282:I283" si="209">SUM(G282:H282)</f>
        <v>170000</v>
      </c>
      <c r="J282" s="141">
        <f>IF(G282&gt;=Datos!$D$14,(Datos!$D$14*Datos!$C$14),IF(G282&lt;=Datos!$D$14,(G282*Datos!$C$14)))</f>
        <v>4879</v>
      </c>
      <c r="K282" s="142">
        <v>28571.119999999999</v>
      </c>
      <c r="L282" s="141">
        <v>5168</v>
      </c>
      <c r="M282" s="140">
        <v>5025</v>
      </c>
      <c r="N282" s="140">
        <f t="shared" ref="N282" si="210">SUM(J282:M282)</f>
        <v>43643.119999999995</v>
      </c>
      <c r="O282" s="160">
        <f t="shared" ref="O282:O303" si="211">+G282-N282</f>
        <v>126356.88</v>
      </c>
    </row>
    <row r="283" spans="1:15" ht="29.25" customHeight="1" x14ac:dyDescent="0.2">
      <c r="A283" s="186">
        <v>227</v>
      </c>
      <c r="B283" s="188" t="s">
        <v>542</v>
      </c>
      <c r="C283" s="188" t="s">
        <v>266</v>
      </c>
      <c r="D283" s="91" t="s">
        <v>229</v>
      </c>
      <c r="E283" s="189" t="s">
        <v>260</v>
      </c>
      <c r="F283" s="189" t="s">
        <v>19</v>
      </c>
      <c r="G283" s="140">
        <v>20000</v>
      </c>
      <c r="H283" s="140">
        <v>0</v>
      </c>
      <c r="I283" s="140">
        <f t="shared" si="209"/>
        <v>20000</v>
      </c>
      <c r="J283" s="141">
        <f>IF(G283&gt;=Datos!$D$14,(Datos!$D$14*Datos!$C$14),IF(G283&lt;=Datos!$D$14,(G283*Datos!$C$14)))</f>
        <v>574</v>
      </c>
      <c r="K283" s="142" t="str">
        <f>IF((G283-J283-L283)&lt;=Datos!$G$7,"0",IF((G283-J283-L283)&lt;=Datos!$G$8,((G283-J283-L283)-Datos!$F$8)*Datos!$I$6,IF((G283-J283-L283)&lt;=Datos!$G$9,Datos!$I$8+((G283-J283-L283)-Datos!$F$9)*Datos!$J$6,IF((G283-J283-L283)&gt;=Datos!$F$10,(Datos!$I$8+Datos!$J$8)+((G283-J283-L283)-Datos!$F$10)*Datos!$K$6))))</f>
        <v>0</v>
      </c>
      <c r="L283" s="141">
        <f>IF(G283&gt;=Datos!$D$15,(Datos!$D$15*Datos!$C$15),IF(G283&lt;=Datos!$D$15,(G283*Datos!$C$15)))</f>
        <v>608</v>
      </c>
      <c r="M283" s="140">
        <v>25</v>
      </c>
      <c r="N283" s="140">
        <f t="shared" ref="N283" si="212">SUM(J283:M283)</f>
        <v>1207</v>
      </c>
      <c r="O283" s="160">
        <f t="shared" ref="O283" si="213">+G283-N283</f>
        <v>18793</v>
      </c>
    </row>
    <row r="284" spans="1:15" s="193" customFormat="1" ht="29.25" customHeight="1" x14ac:dyDescent="0.2">
      <c r="A284" s="282" t="s">
        <v>422</v>
      </c>
      <c r="B284" s="283"/>
      <c r="C284" s="191">
        <v>2</v>
      </c>
      <c r="D284" s="218"/>
      <c r="E284" s="192"/>
      <c r="F284" s="144"/>
      <c r="G284" s="145">
        <f>SUM(G282:G283)</f>
        <v>190000</v>
      </c>
      <c r="H284" s="145">
        <f t="shared" ref="H284:O284" si="214">SUM(H282:H283)</f>
        <v>0</v>
      </c>
      <c r="I284" s="145">
        <f t="shared" si="214"/>
        <v>190000</v>
      </c>
      <c r="J284" s="145">
        <f t="shared" si="214"/>
        <v>5453</v>
      </c>
      <c r="K284" s="145">
        <f t="shared" si="214"/>
        <v>28571.119999999999</v>
      </c>
      <c r="L284" s="145">
        <f t="shared" si="214"/>
        <v>5776</v>
      </c>
      <c r="M284" s="145">
        <f t="shared" si="214"/>
        <v>5050</v>
      </c>
      <c r="N284" s="145">
        <f t="shared" si="214"/>
        <v>44850.119999999995</v>
      </c>
      <c r="O284" s="145">
        <f t="shared" si="214"/>
        <v>145149.88</v>
      </c>
    </row>
    <row r="285" spans="1:15" ht="29.25" customHeight="1" x14ac:dyDescent="0.2">
      <c r="A285" s="282" t="s">
        <v>429</v>
      </c>
      <c r="B285" s="283"/>
      <c r="C285" s="283"/>
      <c r="D285" s="283"/>
      <c r="E285" s="283"/>
      <c r="F285" s="283"/>
      <c r="G285" s="283"/>
      <c r="H285" s="283"/>
      <c r="I285" s="283"/>
      <c r="J285" s="283"/>
      <c r="K285" s="283"/>
      <c r="L285" s="283"/>
      <c r="M285" s="283"/>
      <c r="N285" s="283"/>
      <c r="O285" s="284"/>
    </row>
    <row r="286" spans="1:15" ht="29.25" customHeight="1" x14ac:dyDescent="0.2">
      <c r="A286" s="186">
        <v>228</v>
      </c>
      <c r="B286" s="237" t="s">
        <v>99</v>
      </c>
      <c r="C286" s="188" t="s">
        <v>266</v>
      </c>
      <c r="D286" s="116" t="s">
        <v>567</v>
      </c>
      <c r="E286" s="189" t="s">
        <v>260</v>
      </c>
      <c r="F286" s="189" t="s">
        <v>19</v>
      </c>
      <c r="G286" s="117">
        <v>70000</v>
      </c>
      <c r="H286" s="140">
        <v>0</v>
      </c>
      <c r="I286" s="117">
        <f t="shared" ref="I286:I289" si="215">SUM(G286:H286)</f>
        <v>70000</v>
      </c>
      <c r="J286" s="141">
        <f>IF(G286&gt;=Datos!$D$14,(Datos!$D$14*Datos!$C$14),IF(G286&lt;=Datos!$D$14,(G286*Datos!$C$14)))</f>
        <v>2009</v>
      </c>
      <c r="K286" s="142">
        <v>5368.48</v>
      </c>
      <c r="L286" s="141">
        <f>IF(G286&gt;=Datos!$D$15,(Datos!$D$15*Datos!$C$15),IF(G286&lt;=Datos!$D$15,(G286*Datos!$C$15)))</f>
        <v>2128</v>
      </c>
      <c r="M286" s="140">
        <v>6738.98</v>
      </c>
      <c r="N286" s="140">
        <f t="shared" ref="N286:N287" si="216">+J286+K286+L286+M286</f>
        <v>16244.46</v>
      </c>
      <c r="O286" s="160">
        <f t="shared" si="211"/>
        <v>53755.54</v>
      </c>
    </row>
    <row r="287" spans="1:15" ht="29.25" customHeight="1" x14ac:dyDescent="0.2">
      <c r="A287" s="186">
        <v>229</v>
      </c>
      <c r="B287" s="188" t="s">
        <v>200</v>
      </c>
      <c r="C287" s="188" t="s">
        <v>266</v>
      </c>
      <c r="D287" s="91" t="s">
        <v>788</v>
      </c>
      <c r="E287" s="189" t="s">
        <v>260</v>
      </c>
      <c r="F287" s="189" t="s">
        <v>19</v>
      </c>
      <c r="G287" s="140">
        <v>37400</v>
      </c>
      <c r="H287" s="140">
        <v>0</v>
      </c>
      <c r="I287" s="117">
        <f t="shared" si="215"/>
        <v>37400</v>
      </c>
      <c r="J287" s="141">
        <f>IF(G287&gt;=Datos!$D$14,(Datos!$D$14*Datos!$C$14),IF(G287&lt;=Datos!$D$14,(G287*Datos!$C$14)))</f>
        <v>1073.3799999999999</v>
      </c>
      <c r="K287" s="142">
        <f>IF((G287-J287-L287)&lt;=Datos!$G$7,"0",IF((G287-J287-L287)&lt;=Datos!$G$8,((G287-J287-L287)-Datos!$F$8)*Datos!$I$6,IF((G287-J287-L287)&lt;=Datos!$G$9,Datos!$I$8+((G287-J287-L287)-Datos!$F$9)*Datos!$J$6,IF((G287-J287-L287)&gt;=Datos!$F$10,(Datos!$I$8+Datos!$J$8)+((G287-J287-L287)-Datos!$F$10)*Datos!$K$6))))</f>
        <v>75.697500000000218</v>
      </c>
      <c r="L287" s="141">
        <f>IF(G287&gt;=Datos!$D$15,(Datos!$D$15*Datos!$C$15),IF(G287&lt;=Datos!$D$15,(G287*Datos!$C$15)))</f>
        <v>1136.96</v>
      </c>
      <c r="M287" s="140">
        <v>3025</v>
      </c>
      <c r="N287" s="140">
        <f t="shared" si="216"/>
        <v>5311.0375000000004</v>
      </c>
      <c r="O287" s="160">
        <f t="shared" si="211"/>
        <v>32088.962500000001</v>
      </c>
    </row>
    <row r="288" spans="1:15" ht="29.25" customHeight="1" x14ac:dyDescent="0.2">
      <c r="A288" s="186">
        <v>230</v>
      </c>
      <c r="B288" s="188" t="s">
        <v>1037</v>
      </c>
      <c r="C288" s="188" t="s">
        <v>266</v>
      </c>
      <c r="D288" s="91" t="s">
        <v>1038</v>
      </c>
      <c r="E288" s="189" t="s">
        <v>260</v>
      </c>
      <c r="F288" s="189" t="s">
        <v>19</v>
      </c>
      <c r="G288" s="140">
        <v>38000</v>
      </c>
      <c r="H288" s="140">
        <v>0</v>
      </c>
      <c r="I288" s="117">
        <f t="shared" si="215"/>
        <v>38000</v>
      </c>
      <c r="J288" s="141">
        <f>IF(G288&gt;=Datos!$D$14,(Datos!$D$14*Datos!$C$14),IF(G288&lt;=Datos!$D$14,(G288*Datos!$C$14)))</f>
        <v>1090.5999999999999</v>
      </c>
      <c r="K288" s="142">
        <f>IF((G288-J288-L288)&lt;=Datos!$G$7,"0",IF((G288-J288-L288)&lt;=Datos!$G$8,((G288-J288-L288)-Datos!$F$8)*Datos!$I$6,IF((G288-J288-L288)&lt;=Datos!$G$9,Datos!$I$8+((G288-J288-L288)-Datos!$F$9)*Datos!$J$6,IF((G288-J288-L288)&gt;=Datos!$F$10,(Datos!$I$8+Datos!$J$8)+((G288-J288-L288)-Datos!$F$10)*Datos!$K$6))))</f>
        <v>160.37850000000034</v>
      </c>
      <c r="L288" s="141">
        <f>IF(G288&gt;=Datos!$D$15,(Datos!$D$15*Datos!$C$15),IF(G288&lt;=Datos!$D$15,(G288*Datos!$C$15)))</f>
        <v>1155.2</v>
      </c>
      <c r="M288" s="140">
        <v>25</v>
      </c>
      <c r="N288" s="140">
        <f t="shared" ref="N288" si="217">+J288+K288+L288+M288</f>
        <v>2431.1785</v>
      </c>
      <c r="O288" s="160">
        <f t="shared" ref="O288" si="218">+G288-N288</f>
        <v>35568.821499999998</v>
      </c>
    </row>
    <row r="289" spans="1:16" ht="29.25" customHeight="1" x14ac:dyDescent="0.2">
      <c r="A289" s="186">
        <v>231</v>
      </c>
      <c r="B289" s="237" t="s">
        <v>403</v>
      </c>
      <c r="C289" s="188" t="s">
        <v>266</v>
      </c>
      <c r="D289" s="116" t="s">
        <v>1038</v>
      </c>
      <c r="E289" s="189" t="s">
        <v>260</v>
      </c>
      <c r="F289" s="189" t="s">
        <v>19</v>
      </c>
      <c r="G289" s="140">
        <v>38000</v>
      </c>
      <c r="H289" s="140">
        <v>0</v>
      </c>
      <c r="I289" s="117">
        <f t="shared" si="215"/>
        <v>38000</v>
      </c>
      <c r="J289" s="141">
        <v>1090.5999999999999</v>
      </c>
      <c r="K289" s="142">
        <f>IF((G289-J289-L289)&lt;=Datos!$G$7,"0",IF((G289-J289-L289)&lt;=Datos!$G$8,((G289-J289-L289)-Datos!$F$8)*Datos!$I$6,IF((G289-J289-L289)&lt;=Datos!$G$9,Datos!$I$8+((G289-J289-L289)-Datos!$F$9)*Datos!$J$6,IF((G289-J289-L289)&gt;=Datos!$F$10,(Datos!$I$8+Datos!$J$8)+((G289-J289-L289)-Datos!$F$10)*Datos!$K$6))))</f>
        <v>160.37850000000034</v>
      </c>
      <c r="L289" s="141">
        <v>1155.2</v>
      </c>
      <c r="M289" s="140">
        <v>25</v>
      </c>
      <c r="N289" s="140">
        <f>+J289+K289+L289+M289</f>
        <v>2431.1785</v>
      </c>
      <c r="O289" s="160">
        <f t="shared" ref="O289" si="219">+G289-N289</f>
        <v>35568.821499999998</v>
      </c>
    </row>
    <row r="290" spans="1:16" s="193" customFormat="1" ht="29.25" customHeight="1" x14ac:dyDescent="0.2">
      <c r="A290" s="282" t="s">
        <v>422</v>
      </c>
      <c r="B290" s="283"/>
      <c r="C290" s="191">
        <v>4</v>
      </c>
      <c r="D290" s="218"/>
      <c r="E290" s="192"/>
      <c r="F290" s="144"/>
      <c r="G290" s="145">
        <f t="shared" ref="G290:O290" si="220">SUM(G286:G289)</f>
        <v>183400</v>
      </c>
      <c r="H290" s="145">
        <f t="shared" si="220"/>
        <v>0</v>
      </c>
      <c r="I290" s="145">
        <f t="shared" si="220"/>
        <v>183400</v>
      </c>
      <c r="J290" s="145">
        <f t="shared" si="220"/>
        <v>5263.58</v>
      </c>
      <c r="K290" s="145">
        <f t="shared" si="220"/>
        <v>5764.9345000000012</v>
      </c>
      <c r="L290" s="145">
        <f t="shared" si="220"/>
        <v>5575.36</v>
      </c>
      <c r="M290" s="145">
        <f t="shared" si="220"/>
        <v>9813.98</v>
      </c>
      <c r="N290" s="145">
        <f t="shared" si="220"/>
        <v>26417.854500000001</v>
      </c>
      <c r="O290" s="145">
        <f t="shared" si="220"/>
        <v>156982.14549999998</v>
      </c>
    </row>
    <row r="291" spans="1:16" ht="29.25" customHeight="1" x14ac:dyDescent="0.2">
      <c r="A291" s="282" t="s">
        <v>543</v>
      </c>
      <c r="B291" s="283"/>
      <c r="C291" s="283"/>
      <c r="D291" s="283"/>
      <c r="E291" s="283"/>
      <c r="F291" s="283"/>
      <c r="G291" s="283"/>
      <c r="H291" s="283"/>
      <c r="I291" s="283"/>
      <c r="J291" s="283"/>
      <c r="K291" s="283"/>
      <c r="L291" s="283"/>
      <c r="M291" s="283"/>
      <c r="N291" s="283"/>
      <c r="O291" s="284"/>
    </row>
    <row r="292" spans="1:16" ht="29.25" customHeight="1" x14ac:dyDescent="0.2">
      <c r="A292" s="186">
        <v>232</v>
      </c>
      <c r="B292" s="187" t="s">
        <v>65</v>
      </c>
      <c r="C292" s="188" t="s">
        <v>265</v>
      </c>
      <c r="D292" s="116" t="s">
        <v>1087</v>
      </c>
      <c r="E292" s="189" t="s">
        <v>260</v>
      </c>
      <c r="F292" s="189" t="s">
        <v>19</v>
      </c>
      <c r="G292" s="117">
        <v>170000</v>
      </c>
      <c r="H292" s="140">
        <v>0</v>
      </c>
      <c r="I292" s="117">
        <f t="shared" ref="I292" si="221">SUM(G292:H292)</f>
        <v>170000</v>
      </c>
      <c r="J292" s="141">
        <f>IF(G292&gt;=Datos!$D$14,(Datos!$D$14*Datos!$C$14),IF(G292&lt;=Datos!$D$14,(G292*Datos!$C$14)))</f>
        <v>4879</v>
      </c>
      <c r="K292" s="142">
        <f>IF((G292-J292-L292)&lt;=Datos!$G$7,"0",IF((G292-J292-L292)&lt;=Datos!$G$8,((G292-J292-L292)-Datos!$F$8)*Datos!$I$6,IF((G292-J292-L292)&lt;=Datos!$G$9,Datos!$I$8+((G292-J292-L292)-Datos!$F$9)*Datos!$J$6,IF((G292-J292-L292)&gt;=Datos!$F$10,(Datos!$I$8+Datos!$J$8)+((G292-J292-L292)-Datos!$F$10)*Datos!$K$6))))</f>
        <v>28571.110666666667</v>
      </c>
      <c r="L292" s="141">
        <v>5168</v>
      </c>
      <c r="M292" s="140">
        <v>25</v>
      </c>
      <c r="N292" s="140">
        <f t="shared" ref="N292" si="222">SUM(J292:M292)</f>
        <v>38643.110666666667</v>
      </c>
      <c r="O292" s="160">
        <f t="shared" ref="O292" si="223">+G292-N292</f>
        <v>131356.88933333333</v>
      </c>
      <c r="P292" s="13"/>
    </row>
    <row r="293" spans="1:16" ht="29.25" customHeight="1" x14ac:dyDescent="0.2">
      <c r="A293" s="186">
        <v>233</v>
      </c>
      <c r="B293" s="187" t="s">
        <v>1068</v>
      </c>
      <c r="C293" s="188" t="s">
        <v>265</v>
      </c>
      <c r="D293" s="116" t="s">
        <v>233</v>
      </c>
      <c r="E293" s="189" t="s">
        <v>260</v>
      </c>
      <c r="F293" s="189" t="s">
        <v>19</v>
      </c>
      <c r="G293" s="117">
        <v>40000</v>
      </c>
      <c r="H293" s="140">
        <v>0</v>
      </c>
      <c r="I293" s="117">
        <f t="shared" ref="I293" si="224">SUM(G293:H293)</f>
        <v>40000</v>
      </c>
      <c r="J293" s="141">
        <f>IF(G293&gt;=Datos!$D$14,(Datos!$D$14*Datos!$C$14),IF(G293&lt;=Datos!$D$14,(G293*Datos!$C$14)))</f>
        <v>1148</v>
      </c>
      <c r="K293" s="142">
        <f>IF((G293-J293-L293)&lt;=Datos!$G$7,"0",IF((G293-J293-L293)&lt;=Datos!$G$8,((G293-J293-L293)-Datos!$F$8)*Datos!$I$6,IF((G293-J293-L293)&lt;=Datos!$G$9,Datos!$I$8+((G293-J293-L293)-Datos!$F$9)*Datos!$J$6,IF((G293-J293-L293)&gt;=Datos!$F$10,(Datos!$I$8+Datos!$J$8)+((G293-J293-L293)-Datos!$F$10)*Datos!$K$6))))</f>
        <v>442.64849999999967</v>
      </c>
      <c r="L293" s="141">
        <f>IF(G293&gt;=Datos!$D$15,(Datos!$D$15*Datos!$C$15),IF(G293&lt;=Datos!$D$15,(G293*Datos!$C$15)))</f>
        <v>1216</v>
      </c>
      <c r="M293" s="140">
        <v>25</v>
      </c>
      <c r="N293" s="140">
        <f t="shared" ref="N293" si="225">SUM(J293:M293)</f>
        <v>2831.6484999999998</v>
      </c>
      <c r="O293" s="160">
        <f t="shared" ref="O293" si="226">+G293-N293</f>
        <v>37168.351499999997</v>
      </c>
      <c r="P293" s="13"/>
    </row>
    <row r="294" spans="1:16" s="193" customFormat="1" ht="29.25" customHeight="1" x14ac:dyDescent="0.2">
      <c r="A294" s="282" t="s">
        <v>422</v>
      </c>
      <c r="B294" s="283"/>
      <c r="C294" s="191">
        <v>2</v>
      </c>
      <c r="D294" s="218"/>
      <c r="E294" s="192"/>
      <c r="F294" s="144"/>
      <c r="G294" s="145">
        <f>SUM(G292:G293)</f>
        <v>210000</v>
      </c>
      <c r="H294" s="145">
        <f t="shared" ref="H294:O294" si="227">SUM(H292:H293)</f>
        <v>0</v>
      </c>
      <c r="I294" s="145">
        <f t="shared" si="227"/>
        <v>210000</v>
      </c>
      <c r="J294" s="145">
        <f t="shared" si="227"/>
        <v>6027</v>
      </c>
      <c r="K294" s="145">
        <f t="shared" si="227"/>
        <v>29013.759166666667</v>
      </c>
      <c r="L294" s="145">
        <f t="shared" si="227"/>
        <v>6384</v>
      </c>
      <c r="M294" s="145">
        <f t="shared" si="227"/>
        <v>50</v>
      </c>
      <c r="N294" s="145">
        <f t="shared" si="227"/>
        <v>41474.75916666667</v>
      </c>
      <c r="O294" s="145">
        <f t="shared" si="227"/>
        <v>168525.24083333332</v>
      </c>
    </row>
    <row r="295" spans="1:16" ht="29.25" customHeight="1" x14ac:dyDescent="0.2">
      <c r="A295" s="282" t="s">
        <v>431</v>
      </c>
      <c r="B295" s="283"/>
      <c r="C295" s="283"/>
      <c r="D295" s="283"/>
      <c r="E295" s="283"/>
      <c r="F295" s="283"/>
      <c r="G295" s="283"/>
      <c r="H295" s="283"/>
      <c r="I295" s="283"/>
      <c r="J295" s="283"/>
      <c r="K295" s="283"/>
      <c r="L295" s="283"/>
      <c r="M295" s="283"/>
      <c r="N295" s="283"/>
      <c r="O295" s="284"/>
    </row>
    <row r="296" spans="1:16" ht="29.25" customHeight="1" x14ac:dyDescent="0.2">
      <c r="A296" s="186">
        <v>234</v>
      </c>
      <c r="B296" s="188" t="s">
        <v>1026</v>
      </c>
      <c r="C296" s="188" t="s">
        <v>265</v>
      </c>
      <c r="D296" s="91" t="s">
        <v>788</v>
      </c>
      <c r="E296" s="189" t="s">
        <v>260</v>
      </c>
      <c r="F296" s="189" t="s">
        <v>19</v>
      </c>
      <c r="G296" s="140">
        <v>60000</v>
      </c>
      <c r="H296" s="140">
        <v>0</v>
      </c>
      <c r="I296" s="140">
        <f t="shared" ref="I296" si="228">SUM(G296:H296)</f>
        <v>60000</v>
      </c>
      <c r="J296" s="141">
        <f>IF(G296&gt;=Datos!$D$14,(Datos!$D$14*Datos!$C$14),IF(G296&lt;=Datos!$D$14,(G296*Datos!$C$14)))</f>
        <v>1722</v>
      </c>
      <c r="K296" s="142">
        <f>IF((G296-J296-L296)&lt;=Datos!$G$7,"0",IF((G296-J296-L296)&lt;=Datos!$G$8,((G296-J296-L296)-Datos!$F$8)*Datos!$I$6,IF((G296-J296-L296)&lt;=Datos!$G$9,Datos!$I$8+((G296-J296-L296)-Datos!$F$9)*Datos!$J$6,IF((G296-J296-L296)&gt;=Datos!$F$10,(Datos!$I$8+Datos!$J$8)+((G296-J296-L296)-Datos!$F$10)*Datos!$K$6))))</f>
        <v>3486.6756666666661</v>
      </c>
      <c r="L296" s="141">
        <f>IF(G296&gt;=Datos!$D$15,(Datos!$D$15*Datos!$C$15),IF(G296&lt;=Datos!$D$15,(G296*Datos!$C$15)))</f>
        <v>1824</v>
      </c>
      <c r="M296" s="140">
        <v>25</v>
      </c>
      <c r="N296" s="140">
        <f t="shared" ref="N296" si="229">SUM(J296:M296)</f>
        <v>7057.6756666666661</v>
      </c>
      <c r="O296" s="160">
        <f t="shared" ref="O296" si="230">+G296-N296</f>
        <v>52942.324333333338</v>
      </c>
    </row>
    <row r="297" spans="1:16" ht="29.25" customHeight="1" x14ac:dyDescent="0.2">
      <c r="A297" s="186">
        <v>235</v>
      </c>
      <c r="B297" s="188" t="s">
        <v>463</v>
      </c>
      <c r="C297" s="188" t="s">
        <v>265</v>
      </c>
      <c r="D297" s="91" t="s">
        <v>289</v>
      </c>
      <c r="E297" s="189" t="s">
        <v>260</v>
      </c>
      <c r="F297" s="189" t="s">
        <v>19</v>
      </c>
      <c r="G297" s="140">
        <v>26000</v>
      </c>
      <c r="H297" s="140">
        <v>0</v>
      </c>
      <c r="I297" s="140">
        <f t="shared" ref="I297:I299" si="231">SUM(G297:H297)</f>
        <v>26000</v>
      </c>
      <c r="J297" s="141">
        <f>IF(G297&gt;=Datos!$D$14,(Datos!$D$14*Datos!$C$14),IF(G297&lt;=Datos!$D$14,(G297*Datos!$C$14)))</f>
        <v>746.2</v>
      </c>
      <c r="K297" s="142" t="str">
        <f>IF((G297-J297-L297)&lt;=Datos!$G$7,"0",IF((G297-J297-L297)&lt;=Datos!$G$8,((G297-J297-L297)-Datos!$F$8)*Datos!$I$6,IF((G297-J297-L297)&lt;=Datos!$G$9,Datos!$I$8+((G297-J297-L297)-Datos!$F$9)*Datos!$J$6,IF((G297-J297-L297)&gt;=Datos!$F$10,(Datos!$I$8+Datos!$J$8)+((G297-J297-L297)-Datos!$F$10)*Datos!$K$6))))</f>
        <v>0</v>
      </c>
      <c r="L297" s="141">
        <f>IF(G297&gt;=Datos!$D$15,(Datos!$D$15*Datos!$C$15),IF(G297&lt;=Datos!$D$15,(G297*Datos!$C$15)))</f>
        <v>790.4</v>
      </c>
      <c r="M297" s="140">
        <v>25</v>
      </c>
      <c r="N297" s="140">
        <f t="shared" ref="N297:N298" si="232">SUM(J297:M297)</f>
        <v>1561.6</v>
      </c>
      <c r="O297" s="160">
        <f t="shared" ref="O297:O298" si="233">+G297-N297</f>
        <v>24438.400000000001</v>
      </c>
    </row>
    <row r="298" spans="1:16" ht="29.25" customHeight="1" x14ac:dyDescent="0.2">
      <c r="A298" s="186">
        <v>236</v>
      </c>
      <c r="B298" s="188" t="s">
        <v>113</v>
      </c>
      <c r="C298" s="188" t="s">
        <v>265</v>
      </c>
      <c r="D298" s="91" t="s">
        <v>538</v>
      </c>
      <c r="E298" s="189" t="s">
        <v>260</v>
      </c>
      <c r="F298" s="189" t="s">
        <v>261</v>
      </c>
      <c r="G298" s="140">
        <v>50000</v>
      </c>
      <c r="H298" s="140">
        <v>0</v>
      </c>
      <c r="I298" s="140">
        <f t="shared" si="231"/>
        <v>50000</v>
      </c>
      <c r="J298" s="141">
        <f>IF(G298&gt;=Datos!$D$14,(Datos!$D$14*Datos!$C$14),IF(G298&lt;=Datos!$D$14,(G298*Datos!$C$14)))</f>
        <v>1435</v>
      </c>
      <c r="K298" s="142">
        <v>1566.03</v>
      </c>
      <c r="L298" s="141">
        <f>IF(G298&gt;=Datos!$D$15,(Datos!$D$15*Datos!$C$15),IF(G298&lt;=Datos!$D$15,(G298*Datos!$C$15)))</f>
        <v>1520</v>
      </c>
      <c r="M298" s="140">
        <v>1944.78</v>
      </c>
      <c r="N298" s="140">
        <f t="shared" si="232"/>
        <v>6465.8099999999995</v>
      </c>
      <c r="O298" s="160">
        <f t="shared" si="233"/>
        <v>43534.19</v>
      </c>
    </row>
    <row r="299" spans="1:16" ht="29.25" customHeight="1" x14ac:dyDescent="0.2">
      <c r="A299" s="186">
        <v>237</v>
      </c>
      <c r="B299" s="188" t="s">
        <v>284</v>
      </c>
      <c r="C299" s="188" t="s">
        <v>265</v>
      </c>
      <c r="D299" s="91" t="s">
        <v>1088</v>
      </c>
      <c r="E299" s="189" t="s">
        <v>260</v>
      </c>
      <c r="F299" s="189" t="s">
        <v>19</v>
      </c>
      <c r="G299" s="140">
        <v>35000</v>
      </c>
      <c r="H299" s="140">
        <v>0</v>
      </c>
      <c r="I299" s="140">
        <f t="shared" si="231"/>
        <v>35000</v>
      </c>
      <c r="J299" s="141">
        <f>IF(G299&gt;=Datos!$D$14,(Datos!$D$14*Datos!$C$14),IF(G299&lt;=Datos!$D$14,(G299*Datos!$C$14)))</f>
        <v>1004.5</v>
      </c>
      <c r="K299" s="142" t="str">
        <f>IF((G299-J299-L299)&lt;=Datos!$G$7,"0",IF((G299-J299-L299)&lt;=Datos!$G$8,((G299-J299-L299)-Datos!$F$8)*Datos!$I$6,IF((G299-J299-L299)&lt;=Datos!$G$9,Datos!$I$8+((G299-J299-L299)-Datos!$F$9)*Datos!$J$6,IF((G299-J299-L299)&gt;=Datos!$F$10,(Datos!$I$8+Datos!$J$8)+((G299-J299-L299)-Datos!$F$10)*Datos!$K$6))))</f>
        <v>0</v>
      </c>
      <c r="L299" s="141">
        <f>IF(G299&gt;=Datos!$D$15,(Datos!$D$15*Datos!$C$15),IF(G299&lt;=Datos!$D$15,(G299*Datos!$C$15)))</f>
        <v>1064</v>
      </c>
      <c r="M299" s="140">
        <v>25</v>
      </c>
      <c r="N299" s="140">
        <f t="shared" ref="N299" si="234">SUM(J299:M299)</f>
        <v>2093.5</v>
      </c>
      <c r="O299" s="160">
        <f t="shared" si="211"/>
        <v>32906.5</v>
      </c>
    </row>
    <row r="300" spans="1:16" s="193" customFormat="1" ht="29.25" customHeight="1" x14ac:dyDescent="0.2">
      <c r="A300" s="282" t="s">
        <v>422</v>
      </c>
      <c r="B300" s="283"/>
      <c r="C300" s="191">
        <v>4</v>
      </c>
      <c r="D300" s="218"/>
      <c r="E300" s="192"/>
      <c r="F300" s="144"/>
      <c r="G300" s="145">
        <f>SUM(G296:G299)</f>
        <v>171000</v>
      </c>
      <c r="H300" s="145">
        <f t="shared" ref="H300:O300" si="235">SUM(H296:H299)</f>
        <v>0</v>
      </c>
      <c r="I300" s="145">
        <f t="shared" si="235"/>
        <v>171000</v>
      </c>
      <c r="J300" s="145">
        <f t="shared" si="235"/>
        <v>4907.7</v>
      </c>
      <c r="K300" s="145">
        <f t="shared" si="235"/>
        <v>5052.7056666666658</v>
      </c>
      <c r="L300" s="145">
        <f t="shared" si="235"/>
        <v>5198.3999999999996</v>
      </c>
      <c r="M300" s="145">
        <f t="shared" si="235"/>
        <v>2019.78</v>
      </c>
      <c r="N300" s="145">
        <f t="shared" si="235"/>
        <v>17178.585666666666</v>
      </c>
      <c r="O300" s="145">
        <f t="shared" si="235"/>
        <v>153821.41433333335</v>
      </c>
    </row>
    <row r="301" spans="1:16" ht="29.25" customHeight="1" x14ac:dyDescent="0.2">
      <c r="A301" s="282" t="s">
        <v>545</v>
      </c>
      <c r="B301" s="283"/>
      <c r="C301" s="283"/>
      <c r="D301" s="283"/>
      <c r="E301" s="283"/>
      <c r="F301" s="283"/>
      <c r="G301" s="283"/>
      <c r="H301" s="283"/>
      <c r="I301" s="283"/>
      <c r="J301" s="283"/>
      <c r="K301" s="283"/>
      <c r="L301" s="283"/>
      <c r="M301" s="283"/>
      <c r="N301" s="283"/>
      <c r="O301" s="284"/>
    </row>
    <row r="302" spans="1:16" ht="29.25" customHeight="1" x14ac:dyDescent="0.2">
      <c r="A302" s="186">
        <v>238</v>
      </c>
      <c r="B302" s="188" t="s">
        <v>464</v>
      </c>
      <c r="C302" s="188" t="s">
        <v>310</v>
      </c>
      <c r="D302" s="91" t="s">
        <v>465</v>
      </c>
      <c r="E302" s="189" t="s">
        <v>260</v>
      </c>
      <c r="F302" s="189" t="s">
        <v>19</v>
      </c>
      <c r="G302" s="140">
        <v>50000</v>
      </c>
      <c r="H302" s="140">
        <v>0</v>
      </c>
      <c r="I302" s="140">
        <f t="shared" ref="I302:I303" si="236">SUM(G302:H302)</f>
        <v>50000</v>
      </c>
      <c r="J302" s="141">
        <f>IF(G302&gt;=Datos!$D$14,(Datos!$D$14*Datos!$C$14),IF(G302&lt;=Datos!$D$14,(G302*Datos!$C$14)))</f>
        <v>1435</v>
      </c>
      <c r="K302" s="142">
        <v>1854</v>
      </c>
      <c r="L302" s="141">
        <f>IF(G302&gt;=Datos!$D$15,(Datos!$D$15*Datos!$C$15),IF(G302&lt;=Datos!$D$15,(G302*Datos!$C$15)))</f>
        <v>1520</v>
      </c>
      <c r="M302" s="140">
        <v>25</v>
      </c>
      <c r="N302" s="140">
        <f t="shared" ref="N302:N303" si="237">SUM(J302:M302)</f>
        <v>4834</v>
      </c>
      <c r="O302" s="160">
        <f t="shared" si="211"/>
        <v>45166</v>
      </c>
    </row>
    <row r="303" spans="1:16" ht="29.25" customHeight="1" x14ac:dyDescent="0.2">
      <c r="A303" s="186">
        <v>239</v>
      </c>
      <c r="B303" s="188" t="s">
        <v>168</v>
      </c>
      <c r="C303" s="188" t="s">
        <v>310</v>
      </c>
      <c r="D303" s="91" t="s">
        <v>236</v>
      </c>
      <c r="E303" s="189" t="s">
        <v>260</v>
      </c>
      <c r="F303" s="189" t="s">
        <v>19</v>
      </c>
      <c r="G303" s="140">
        <v>170000</v>
      </c>
      <c r="H303" s="140">
        <v>0</v>
      </c>
      <c r="I303" s="140">
        <f t="shared" si="236"/>
        <v>170000</v>
      </c>
      <c r="J303" s="141">
        <f>IF(G303&gt;=Datos!$D$14,(Datos!$D$14*Datos!$C$14),IF(G303&lt;=Datos!$D$14,(G303*Datos!$C$14)))</f>
        <v>4879</v>
      </c>
      <c r="K303" s="142">
        <v>28571.119999999999</v>
      </c>
      <c r="L303" s="141">
        <v>5168</v>
      </c>
      <c r="M303" s="140">
        <v>25</v>
      </c>
      <c r="N303" s="140">
        <f t="shared" si="237"/>
        <v>38643.119999999995</v>
      </c>
      <c r="O303" s="160">
        <f t="shared" si="211"/>
        <v>131356.88</v>
      </c>
    </row>
    <row r="304" spans="1:16" s="193" customFormat="1" ht="29.25" customHeight="1" x14ac:dyDescent="0.2">
      <c r="A304" s="282" t="s">
        <v>422</v>
      </c>
      <c r="B304" s="283"/>
      <c r="C304" s="191">
        <v>2</v>
      </c>
      <c r="D304" s="218"/>
      <c r="E304" s="192"/>
      <c r="F304" s="144"/>
      <c r="G304" s="145">
        <f t="shared" ref="G304:O304" si="238">SUM(G302:G303)</f>
        <v>220000</v>
      </c>
      <c r="H304" s="145">
        <f t="shared" si="238"/>
        <v>0</v>
      </c>
      <c r="I304" s="145">
        <f t="shared" si="238"/>
        <v>220000</v>
      </c>
      <c r="J304" s="145">
        <f t="shared" si="238"/>
        <v>6314</v>
      </c>
      <c r="K304" s="145">
        <f t="shared" si="238"/>
        <v>30425.119999999999</v>
      </c>
      <c r="L304" s="145">
        <f t="shared" si="238"/>
        <v>6688</v>
      </c>
      <c r="M304" s="145">
        <f t="shared" si="238"/>
        <v>50</v>
      </c>
      <c r="N304" s="145">
        <f t="shared" si="238"/>
        <v>43477.119999999995</v>
      </c>
      <c r="O304" s="145">
        <f t="shared" si="238"/>
        <v>176522.88</v>
      </c>
    </row>
    <row r="305" spans="1:15" ht="29.25" customHeight="1" x14ac:dyDescent="0.2">
      <c r="A305" s="282" t="s">
        <v>433</v>
      </c>
      <c r="B305" s="283"/>
      <c r="C305" s="283"/>
      <c r="D305" s="283"/>
      <c r="E305" s="283"/>
      <c r="F305" s="283"/>
      <c r="G305" s="283"/>
      <c r="H305" s="283"/>
      <c r="I305" s="283"/>
      <c r="J305" s="283"/>
      <c r="K305" s="283"/>
      <c r="L305" s="283"/>
      <c r="M305" s="283"/>
      <c r="N305" s="283"/>
      <c r="O305" s="200"/>
    </row>
    <row r="306" spans="1:15" ht="29.25" customHeight="1" x14ac:dyDescent="0.2">
      <c r="A306" s="186">
        <v>240</v>
      </c>
      <c r="B306" s="188" t="s">
        <v>546</v>
      </c>
      <c r="C306" s="188" t="s">
        <v>310</v>
      </c>
      <c r="D306" s="91" t="s">
        <v>788</v>
      </c>
      <c r="E306" s="189" t="s">
        <v>260</v>
      </c>
      <c r="F306" s="189" t="s">
        <v>19</v>
      </c>
      <c r="G306" s="140">
        <v>50000</v>
      </c>
      <c r="H306" s="140">
        <v>0</v>
      </c>
      <c r="I306" s="140">
        <f t="shared" ref="I306:I308" si="239">SUM(G306:H306)</f>
        <v>50000</v>
      </c>
      <c r="J306" s="141">
        <f>IF(G306&gt;=Datos!$D$14,(Datos!$D$14*Datos!$C$14),IF(G306&lt;=Datos!$D$14,(G306*Datos!$C$14)))</f>
        <v>1435</v>
      </c>
      <c r="K306" s="142">
        <v>546.36</v>
      </c>
      <c r="L306" s="141">
        <f>IF(G306&gt;=Datos!$D$15,(Datos!$D$15*Datos!$C$15),IF(G306&lt;=Datos!$D$15,(G306*Datos!$C$15)))</f>
        <v>1520</v>
      </c>
      <c r="M306" s="140">
        <v>11944.78</v>
      </c>
      <c r="N306" s="140">
        <f t="shared" ref="N306" si="240">SUM(J306:M306)</f>
        <v>15446.140000000001</v>
      </c>
      <c r="O306" s="160">
        <f t="shared" ref="O306" si="241">+G306-N306</f>
        <v>34553.86</v>
      </c>
    </row>
    <row r="307" spans="1:15" ht="29.25" customHeight="1" x14ac:dyDescent="0.2">
      <c r="A307" s="186">
        <v>241</v>
      </c>
      <c r="B307" s="188" t="s">
        <v>280</v>
      </c>
      <c r="C307" s="188" t="s">
        <v>310</v>
      </c>
      <c r="D307" s="91" t="s">
        <v>1089</v>
      </c>
      <c r="E307" s="189" t="s">
        <v>260</v>
      </c>
      <c r="F307" s="189" t="s">
        <v>19</v>
      </c>
      <c r="G307" s="140">
        <v>26000</v>
      </c>
      <c r="H307" s="140">
        <v>0</v>
      </c>
      <c r="I307" s="140">
        <f t="shared" ref="I307" si="242">SUM(G307:H307)</f>
        <v>26000</v>
      </c>
      <c r="J307" s="141">
        <f>IF(G307&gt;=Datos!$D$14,(Datos!$D$14*Datos!$C$14),IF(G307&lt;=Datos!$D$14,(G307*Datos!$C$14)))</f>
        <v>746.2</v>
      </c>
      <c r="K307" s="142" t="str">
        <f>IF((G307-J307-L307)&lt;=Datos!$G$7,"0",IF((G307-J307-L307)&lt;=Datos!$G$8,((G307-J307-L307)-Datos!$F$8)*Datos!$I$6,IF((G307-J307-L307)&lt;=Datos!$G$9,Datos!$I$8+((G307-J307-L307)-Datos!$F$9)*Datos!$J$6,IF((G307-J307-L307)&gt;=Datos!$F$10,(Datos!$I$8+Datos!$J$8)+((G307-J307-L307)-Datos!$F$10)*Datos!$K$6))))</f>
        <v>0</v>
      </c>
      <c r="L307" s="141">
        <f>IF(G307&gt;=Datos!$D$15,(Datos!$D$15*Datos!$C$15),IF(G307&lt;=Datos!$D$15,(G307*Datos!$C$15)))</f>
        <v>790.4</v>
      </c>
      <c r="M307" s="140">
        <v>25</v>
      </c>
      <c r="N307" s="140">
        <f t="shared" ref="N307" si="243">SUM(J307:M307)</f>
        <v>1561.6</v>
      </c>
      <c r="O307" s="160">
        <f t="shared" ref="O307" si="244">+G307-N307</f>
        <v>24438.400000000001</v>
      </c>
    </row>
    <row r="308" spans="1:15" ht="29.25" customHeight="1" x14ac:dyDescent="0.2">
      <c r="A308" s="186">
        <v>242</v>
      </c>
      <c r="B308" s="188" t="s">
        <v>967</v>
      </c>
      <c r="C308" s="188" t="s">
        <v>310</v>
      </c>
      <c r="D308" s="91" t="s">
        <v>788</v>
      </c>
      <c r="E308" s="189" t="s">
        <v>260</v>
      </c>
      <c r="F308" s="189" t="s">
        <v>19</v>
      </c>
      <c r="G308" s="140">
        <v>50000</v>
      </c>
      <c r="H308" s="140">
        <v>0</v>
      </c>
      <c r="I308" s="140">
        <f t="shared" si="239"/>
        <v>50000</v>
      </c>
      <c r="J308" s="141">
        <f>IF(G308&gt;=Datos!$D$14,(Datos!$D$14*Datos!$C$14),IF(G308&lt;=Datos!$D$14,(G308*Datos!$C$14)))</f>
        <v>1435</v>
      </c>
      <c r="K308" s="142">
        <f>IF((G308-J308-L308)&lt;=Datos!$G$7,"0",IF((G308-J308-L308)&lt;=Datos!$G$8,((G308-J308-L308)-Datos!$F$8)*Datos!$I$6,IF((G308-J308-L308)&lt;=Datos!$G$9,Datos!$I$8+((G308-J308-L308)-Datos!$F$9)*Datos!$J$6,IF((G308-J308-L308)&gt;=Datos!$F$10,(Datos!$I$8+Datos!$J$8)+((G308-J308-L308)-Datos!$F$10)*Datos!$K$6))))</f>
        <v>1853.9984999999997</v>
      </c>
      <c r="L308" s="141">
        <f>IF(G308&gt;=Datos!$D$15,(Datos!$D$15*Datos!$C$15),IF(G308&lt;=Datos!$D$15,(G308*Datos!$C$15)))</f>
        <v>1520</v>
      </c>
      <c r="M308" s="140">
        <v>10025</v>
      </c>
      <c r="N308" s="140">
        <f>SUM(J308:M308)</f>
        <v>14833.9985</v>
      </c>
      <c r="O308" s="160">
        <f>+G308-N308</f>
        <v>35166.001499999998</v>
      </c>
    </row>
    <row r="309" spans="1:15" s="193" customFormat="1" ht="29.25" customHeight="1" x14ac:dyDescent="0.2">
      <c r="A309" s="282" t="s">
        <v>422</v>
      </c>
      <c r="B309" s="283"/>
      <c r="C309" s="191">
        <v>3</v>
      </c>
      <c r="D309" s="218"/>
      <c r="E309" s="192"/>
      <c r="F309" s="144"/>
      <c r="G309" s="145">
        <f t="shared" ref="G309:O309" si="245">SUM(G306:G308)</f>
        <v>126000</v>
      </c>
      <c r="H309" s="145">
        <f t="shared" si="245"/>
        <v>0</v>
      </c>
      <c r="I309" s="145">
        <f t="shared" si="245"/>
        <v>126000</v>
      </c>
      <c r="J309" s="145">
        <f t="shared" si="245"/>
        <v>3616.2</v>
      </c>
      <c r="K309" s="145">
        <f t="shared" si="245"/>
        <v>2400.3584999999998</v>
      </c>
      <c r="L309" s="145">
        <f t="shared" si="245"/>
        <v>3830.4</v>
      </c>
      <c r="M309" s="145">
        <f t="shared" si="245"/>
        <v>21994.78</v>
      </c>
      <c r="N309" s="145">
        <f t="shared" si="245"/>
        <v>31841.738499999999</v>
      </c>
      <c r="O309" s="145">
        <f t="shared" si="245"/>
        <v>94158.261499999993</v>
      </c>
    </row>
    <row r="310" spans="1:15" ht="29.25" customHeight="1" x14ac:dyDescent="0.2">
      <c r="A310" s="282" t="s">
        <v>467</v>
      </c>
      <c r="B310" s="283"/>
      <c r="C310" s="283"/>
      <c r="D310" s="283"/>
      <c r="E310" s="283"/>
      <c r="F310" s="283"/>
      <c r="G310" s="283"/>
      <c r="H310" s="283"/>
      <c r="I310" s="283"/>
      <c r="J310" s="283"/>
      <c r="K310" s="283"/>
      <c r="L310" s="283"/>
      <c r="M310" s="283"/>
      <c r="N310" s="283"/>
      <c r="O310" s="200"/>
    </row>
    <row r="311" spans="1:15" ht="29.25" customHeight="1" x14ac:dyDescent="0.2">
      <c r="A311" s="186">
        <v>243</v>
      </c>
      <c r="B311" s="188" t="s">
        <v>618</v>
      </c>
      <c r="C311" s="188" t="s">
        <v>264</v>
      </c>
      <c r="D311" s="91" t="s">
        <v>223</v>
      </c>
      <c r="E311" s="189" t="s">
        <v>260</v>
      </c>
      <c r="F311" s="189" t="s">
        <v>261</v>
      </c>
      <c r="G311" s="140">
        <v>76230</v>
      </c>
      <c r="H311" s="140">
        <v>0</v>
      </c>
      <c r="I311" s="140">
        <f t="shared" ref="I311" si="246">SUM(G311:H311)</f>
        <v>76230</v>
      </c>
      <c r="J311" s="141">
        <f>IF(G311&gt;=Datos!$D$14,(Datos!$D$14*Datos!$C$14),IF(G311&lt;=Datos!$D$14,(G311*Datos!$C$14)))</f>
        <v>2187.8009999999999</v>
      </c>
      <c r="K311" s="142">
        <v>5772.93</v>
      </c>
      <c r="L311" s="141">
        <f>IF(G311&gt;=Datos!$D$15,(Datos!$D$15*Datos!$C$15),IF(G311&lt;=Datos!$D$15,(G311*Datos!$C$15)))</f>
        <v>2317.3919999999998</v>
      </c>
      <c r="M311" s="140">
        <v>3864.56</v>
      </c>
      <c r="N311" s="140">
        <f t="shared" ref="N311" si="247">SUM(J311:M311)</f>
        <v>14142.682999999999</v>
      </c>
      <c r="O311" s="160">
        <f t="shared" ref="O311" si="248">+G311-N311</f>
        <v>62087.317000000003</v>
      </c>
    </row>
    <row r="312" spans="1:15" ht="29.25" customHeight="1" x14ac:dyDescent="0.2">
      <c r="A312" s="186">
        <v>244</v>
      </c>
      <c r="B312" s="188" t="s">
        <v>926</v>
      </c>
      <c r="C312" s="188" t="s">
        <v>264</v>
      </c>
      <c r="D312" s="91" t="s">
        <v>223</v>
      </c>
      <c r="E312" s="189" t="s">
        <v>260</v>
      </c>
      <c r="F312" s="189" t="s">
        <v>19</v>
      </c>
      <c r="G312" s="140">
        <v>60000</v>
      </c>
      <c r="H312" s="140">
        <v>0</v>
      </c>
      <c r="I312" s="140">
        <f t="shared" ref="I312:I313" si="249">SUM(G312:H312)</f>
        <v>60000</v>
      </c>
      <c r="J312" s="141">
        <f>IF(G312&gt;=Datos!$D$14,(Datos!$D$14*Datos!$C$14),IF(G312&lt;=Datos!$D$14,(G312*Datos!$C$14)))</f>
        <v>1722</v>
      </c>
      <c r="K312" s="142">
        <v>3102.72</v>
      </c>
      <c r="L312" s="141">
        <f>IF(G312&gt;=Datos!$D$15,(Datos!$D$15*Datos!$C$15),IF(G312&lt;=Datos!$D$15,(G312*Datos!$C$15)))</f>
        <v>1824</v>
      </c>
      <c r="M312" s="140">
        <v>2944.78</v>
      </c>
      <c r="N312" s="140">
        <f t="shared" ref="N312:N324" si="250">SUM(J312:M312)</f>
        <v>9593.5</v>
      </c>
      <c r="O312" s="160">
        <f t="shared" ref="O312:O324" si="251">+G312-N312</f>
        <v>50406.5</v>
      </c>
    </row>
    <row r="313" spans="1:15" ht="29.25" customHeight="1" x14ac:dyDescent="0.2">
      <c r="A313" s="186">
        <v>245</v>
      </c>
      <c r="B313" s="188" t="s">
        <v>927</v>
      </c>
      <c r="C313" s="188" t="s">
        <v>264</v>
      </c>
      <c r="D313" s="91" t="s">
        <v>224</v>
      </c>
      <c r="E313" s="189" t="s">
        <v>260</v>
      </c>
      <c r="F313" s="189" t="s">
        <v>19</v>
      </c>
      <c r="G313" s="140">
        <v>68250</v>
      </c>
      <c r="H313" s="140">
        <v>0</v>
      </c>
      <c r="I313" s="140">
        <f t="shared" si="249"/>
        <v>68250</v>
      </c>
      <c r="J313" s="141">
        <f>IF(G313&gt;=Datos!$D$14,(Datos!$D$14*Datos!$C$14),IF(G313&lt;=Datos!$D$14,(G313*Datos!$C$14)))</f>
        <v>1958.7750000000001</v>
      </c>
      <c r="K313" s="142">
        <f>IF((G313-J313-L313)&lt;=Datos!$G$7,"0",IF((G313-J313-L313)&lt;=Datos!$G$8,((G313-J313-L313)-Datos!$F$8)*Datos!$I$6,IF((G313-J313-L313)&lt;=Datos!$G$9,Datos!$I$8+((G313-J313-L313)-Datos!$F$9)*Datos!$J$6,IF((G313-J313-L313)&gt;=Datos!$F$10,(Datos!$I$8+Datos!$J$8)+((G313-J313-L313)-Datos!$F$10)*Datos!$K$6))))</f>
        <v>5039.1606666666667</v>
      </c>
      <c r="L313" s="141">
        <f>IF(G313&gt;=Datos!$D$15,(Datos!$D$15*Datos!$C$15),IF(G313&lt;=Datos!$D$15,(G313*Datos!$C$15)))</f>
        <v>2074.8000000000002</v>
      </c>
      <c r="M313" s="140">
        <v>25</v>
      </c>
      <c r="N313" s="140">
        <f t="shared" si="250"/>
        <v>9097.7356666666674</v>
      </c>
      <c r="O313" s="160">
        <f t="shared" si="251"/>
        <v>59152.264333333333</v>
      </c>
    </row>
    <row r="314" spans="1:15" ht="29.25" customHeight="1" x14ac:dyDescent="0.2">
      <c r="A314" s="186">
        <v>246</v>
      </c>
      <c r="B314" s="188" t="s">
        <v>192</v>
      </c>
      <c r="C314" s="188" t="s">
        <v>264</v>
      </c>
      <c r="D314" s="91" t="s">
        <v>223</v>
      </c>
      <c r="E314" s="189" t="s">
        <v>260</v>
      </c>
      <c r="F314" s="189" t="s">
        <v>19</v>
      </c>
      <c r="G314" s="140">
        <v>91047.21</v>
      </c>
      <c r="H314" s="140">
        <v>0</v>
      </c>
      <c r="I314" s="140">
        <f t="shared" ref="I314" si="252">SUM(G314:H314)</f>
        <v>91047.21</v>
      </c>
      <c r="J314" s="141">
        <f>IF(G314&gt;=Datos!$D$14,(Datos!$D$14*Datos!$C$14),IF(G314&lt;=Datos!$D$14,(G314*Datos!$C$14)))</f>
        <v>2613.0549270000001</v>
      </c>
      <c r="K314" s="142">
        <f>IF((G314-J314-L314)&lt;=Datos!$G$7,"0",IF((G314-J314-L314)&lt;=Datos!$G$8,((G314-J314-L314)-Datos!$F$8)*Datos!$I$6,IF((G314-J314-L314)&lt;=Datos!$G$9,Datos!$I$8+((G314-J314-L314)-Datos!$F$9)*Datos!$J$6,IF((G314-J314-L314)&gt;=Datos!$F$10,(Datos!$I$8+Datos!$J$8)+((G314-J314-L314)-Datos!$F$10)*Datos!$K$6))))</f>
        <v>9999.4406389166688</v>
      </c>
      <c r="L314" s="141">
        <f>IF(G314&gt;=Datos!$D$15,(Datos!$D$15*Datos!$C$15),IF(G314&lt;=Datos!$D$15,(G314*Datos!$C$15)))</f>
        <v>2767.835184</v>
      </c>
      <c r="M314" s="140">
        <v>25</v>
      </c>
      <c r="N314" s="140">
        <f t="shared" ref="N314:N316" si="253">SUM(J314:M314)</f>
        <v>15405.330749916669</v>
      </c>
      <c r="O314" s="160">
        <f t="shared" ref="O314:O316" si="254">+G314-N314</f>
        <v>75641.879250083337</v>
      </c>
    </row>
    <row r="315" spans="1:15" ht="29.25" customHeight="1" x14ac:dyDescent="0.2">
      <c r="A315" s="186">
        <v>247</v>
      </c>
      <c r="B315" s="188" t="s">
        <v>219</v>
      </c>
      <c r="C315" s="188" t="s">
        <v>264</v>
      </c>
      <c r="D315" s="91" t="s">
        <v>566</v>
      </c>
      <c r="E315" s="189" t="s">
        <v>260</v>
      </c>
      <c r="F315" s="189" t="s">
        <v>19</v>
      </c>
      <c r="G315" s="140">
        <v>80000</v>
      </c>
      <c r="H315" s="140">
        <v>0</v>
      </c>
      <c r="I315" s="140">
        <f t="shared" ref="I315" si="255">SUM(G315:H315)</f>
        <v>80000</v>
      </c>
      <c r="J315" s="141">
        <f>IF(G315&gt;=Datos!$D$14,(Datos!$D$14*Datos!$C$14),IF(G315&lt;=Datos!$D$14,(G315*Datos!$C$14)))</f>
        <v>2296</v>
      </c>
      <c r="K315" s="142">
        <f>IF((G315-J315-L315)&lt;=Datos!$G$7,"0",IF((G315-J315-L315)&lt;=Datos!$G$8,((G315-J315-L315)-Datos!$F$8)*Datos!$I$6,IF((G315-J315-L315)&lt;=Datos!$G$9,Datos!$I$8+((G315-J315-L315)-Datos!$F$9)*Datos!$J$6,IF((G315-J315-L315)&gt;=Datos!$F$10,(Datos!$I$8+Datos!$J$8)+((G315-J315-L315)-Datos!$F$10)*Datos!$K$6))))</f>
        <v>7400.8606666666674</v>
      </c>
      <c r="L315" s="141">
        <f>IF(G315&gt;=Datos!$D$15,(Datos!$D$15*Datos!$C$15),IF(G315&lt;=Datos!$D$15,(G315*Datos!$C$15)))</f>
        <v>2432</v>
      </c>
      <c r="M315" s="140">
        <v>25</v>
      </c>
      <c r="N315" s="140">
        <f t="shared" si="253"/>
        <v>12153.860666666667</v>
      </c>
      <c r="O315" s="160">
        <f t="shared" si="254"/>
        <v>67846.139333333325</v>
      </c>
    </row>
    <row r="316" spans="1:15" ht="29.25" customHeight="1" x14ac:dyDescent="0.2">
      <c r="A316" s="186">
        <v>248</v>
      </c>
      <c r="B316" s="188" t="s">
        <v>751</v>
      </c>
      <c r="C316" s="188" t="s">
        <v>264</v>
      </c>
      <c r="D316" s="91" t="s">
        <v>566</v>
      </c>
      <c r="E316" s="189" t="s">
        <v>260</v>
      </c>
      <c r="F316" s="189" t="s">
        <v>19</v>
      </c>
      <c r="G316" s="140">
        <v>80000</v>
      </c>
      <c r="H316" s="140">
        <v>0</v>
      </c>
      <c r="I316" s="140">
        <f t="shared" ref="I316" si="256">SUM(G316:H316)</f>
        <v>80000</v>
      </c>
      <c r="J316" s="141">
        <f>IF(G316&gt;=Datos!$D$14,(Datos!$D$14*Datos!$C$14),IF(G316&lt;=Datos!$D$14,(G316*Datos!$C$14)))</f>
        <v>2296</v>
      </c>
      <c r="K316" s="142">
        <f>IF((G316-J316-L316)&lt;=Datos!$G$7,"0",IF((G316-J316-L316)&lt;=Datos!$G$8,((G316-J316-L316)-Datos!$F$8)*Datos!$I$6,IF((G316-J316-L316)&lt;=Datos!$G$9,Datos!$I$8+((G316-J316-L316)-Datos!$F$9)*Datos!$J$6,IF((G316-J316-L316)&gt;=Datos!$F$10,(Datos!$I$8+Datos!$J$8)+((G316-J316-L316)-Datos!$F$10)*Datos!$K$6))))</f>
        <v>7400.8606666666674</v>
      </c>
      <c r="L316" s="141">
        <f>IF(G316&gt;=Datos!$D$15,(Datos!$D$15*Datos!$C$15),IF(G316&lt;=Datos!$D$15,(G316*Datos!$C$15)))</f>
        <v>2432</v>
      </c>
      <c r="M316" s="140">
        <v>25</v>
      </c>
      <c r="N316" s="140">
        <f t="shared" si="253"/>
        <v>12153.860666666667</v>
      </c>
      <c r="O316" s="160">
        <f t="shared" si="254"/>
        <v>67846.139333333325</v>
      </c>
    </row>
    <row r="317" spans="1:15" ht="29.25" customHeight="1" x14ac:dyDescent="0.2">
      <c r="A317" s="186">
        <v>249</v>
      </c>
      <c r="B317" s="188" t="s">
        <v>753</v>
      </c>
      <c r="C317" s="188" t="s">
        <v>264</v>
      </c>
      <c r="D317" s="91" t="s">
        <v>238</v>
      </c>
      <c r="E317" s="189" t="s">
        <v>260</v>
      </c>
      <c r="F317" s="189" t="s">
        <v>19</v>
      </c>
      <c r="G317" s="140">
        <v>35000</v>
      </c>
      <c r="H317" s="140">
        <v>0</v>
      </c>
      <c r="I317" s="140">
        <f t="shared" ref="I317:I318" si="257">SUM(G317:H317)</f>
        <v>35000</v>
      </c>
      <c r="J317" s="141">
        <f>IF(G317&gt;=Datos!$D$14,(Datos!$D$14*Datos!$C$14),IF(G317&lt;=Datos!$D$14,(G317*Datos!$C$14)))</f>
        <v>1004.5</v>
      </c>
      <c r="K317" s="142" t="str">
        <f>IF((G317-J317-L317)&lt;=Datos!$G$7,"0",IF((G317-J317-L317)&lt;=Datos!$G$8,((G317-J317-L317)-Datos!$F$8)*Datos!$I$6,IF((G317-J317-L317)&lt;=Datos!$G$9,Datos!$I$8+((G317-J317-L317)-Datos!$F$9)*Datos!$J$6,IF((G317-J317-L317)&gt;=Datos!$F$10,(Datos!$I$8+Datos!$J$8)+((G317-J317-L317)-Datos!$F$10)*Datos!$K$6))))</f>
        <v>0</v>
      </c>
      <c r="L317" s="141">
        <f>IF(G317&gt;=Datos!$D$15,(Datos!$D$15*Datos!$C$15),IF(G317&lt;=Datos!$D$15,(G317*Datos!$C$15)))</f>
        <v>1064</v>
      </c>
      <c r="M317" s="140">
        <v>25</v>
      </c>
      <c r="N317" s="140">
        <f t="shared" si="250"/>
        <v>2093.5</v>
      </c>
      <c r="O317" s="160">
        <f t="shared" si="251"/>
        <v>32906.5</v>
      </c>
    </row>
    <row r="318" spans="1:15" ht="29.25" customHeight="1" x14ac:dyDescent="0.2">
      <c r="A318" s="186">
        <v>250</v>
      </c>
      <c r="B318" s="188" t="s">
        <v>752</v>
      </c>
      <c r="C318" s="188" t="s">
        <v>264</v>
      </c>
      <c r="D318" s="91" t="s">
        <v>228</v>
      </c>
      <c r="E318" s="189" t="s">
        <v>260</v>
      </c>
      <c r="F318" s="189" t="s">
        <v>19</v>
      </c>
      <c r="G318" s="140">
        <v>76230</v>
      </c>
      <c r="H318" s="140">
        <v>0</v>
      </c>
      <c r="I318" s="140">
        <f t="shared" si="257"/>
        <v>76230</v>
      </c>
      <c r="J318" s="141">
        <f>IF(G318&gt;=Datos!$D$14,(Datos!$D$14*Datos!$C$14),IF(G318&lt;=Datos!$D$14,(G318*Datos!$C$14)))</f>
        <v>2187.8009999999999</v>
      </c>
      <c r="K318" s="142">
        <f>IF((G318-J318-L318)&lt;=Datos!$G$7,"0",IF((G318-J318-L318)&lt;=Datos!$G$8,((G318-J318-L318)-Datos!$F$8)*Datos!$I$6,IF((G318-J318-L318)&lt;=Datos!$G$9,Datos!$I$8+((G318-J318-L318)-Datos!$F$9)*Datos!$J$6,IF((G318-J318-L318)&gt;=Datos!$F$10,(Datos!$I$8+Datos!$J$8)+((G318-J318-L318)-Datos!$F$10)*Datos!$K$6))))</f>
        <v>6540.8370666666669</v>
      </c>
      <c r="L318" s="141">
        <f>IF(G318&gt;=Datos!$D$15,(Datos!$D$15*Datos!$C$15),IF(G318&lt;=Datos!$D$15,(G318*Datos!$C$15)))</f>
        <v>2317.3919999999998</v>
      </c>
      <c r="M318" s="140">
        <v>25</v>
      </c>
      <c r="N318" s="140">
        <f t="shared" si="250"/>
        <v>11071.030066666666</v>
      </c>
      <c r="O318" s="160">
        <f t="shared" si="251"/>
        <v>65158.969933333334</v>
      </c>
    </row>
    <row r="319" spans="1:15" ht="29.25" customHeight="1" x14ac:dyDescent="0.2">
      <c r="A319" s="186">
        <v>251</v>
      </c>
      <c r="B319" s="188" t="s">
        <v>206</v>
      </c>
      <c r="C319" s="188" t="s">
        <v>264</v>
      </c>
      <c r="D319" s="91" t="s">
        <v>566</v>
      </c>
      <c r="E319" s="189" t="s">
        <v>260</v>
      </c>
      <c r="F319" s="189" t="s">
        <v>19</v>
      </c>
      <c r="G319" s="140">
        <v>80000</v>
      </c>
      <c r="H319" s="140">
        <v>0</v>
      </c>
      <c r="I319" s="140">
        <f t="shared" ref="I319:I324" si="258">SUM(G319:H319)</f>
        <v>80000</v>
      </c>
      <c r="J319" s="141">
        <f>IF(G319&gt;=Datos!$D$14,(Datos!$D$14*Datos!$C$14),IF(G319&lt;=Datos!$D$14,(G319*Datos!$C$14)))</f>
        <v>2296</v>
      </c>
      <c r="K319" s="142">
        <v>6920.92</v>
      </c>
      <c r="L319" s="141">
        <f>IF(G319&gt;=Datos!$D$15,(Datos!$D$15*Datos!$C$15),IF(G319&lt;=Datos!$D$15,(G319*Datos!$C$15)))</f>
        <v>2432</v>
      </c>
      <c r="M319" s="140">
        <v>5284.25</v>
      </c>
      <c r="N319" s="140">
        <f t="shared" ref="N319:N322" si="259">SUM(J319:M319)</f>
        <v>16933.169999999998</v>
      </c>
      <c r="O319" s="160">
        <f t="shared" ref="O319:O322" si="260">+G319-N319</f>
        <v>63066.83</v>
      </c>
    </row>
    <row r="320" spans="1:15" ht="29.25" customHeight="1" x14ac:dyDescent="0.2">
      <c r="A320" s="186">
        <v>252</v>
      </c>
      <c r="B320" s="188" t="s">
        <v>754</v>
      </c>
      <c r="C320" s="188" t="s">
        <v>264</v>
      </c>
      <c r="D320" s="91" t="s">
        <v>549</v>
      </c>
      <c r="E320" s="189" t="s">
        <v>260</v>
      </c>
      <c r="F320" s="189" t="s">
        <v>19</v>
      </c>
      <c r="G320" s="140">
        <v>69877.5</v>
      </c>
      <c r="H320" s="140">
        <v>0</v>
      </c>
      <c r="I320" s="140">
        <f t="shared" si="258"/>
        <v>69877.5</v>
      </c>
      <c r="J320" s="141">
        <f>IF(G320&gt;=Datos!$D$14,(Datos!$D$14*Datos!$C$14),IF(G320&lt;=Datos!$D$14,(G320*Datos!$C$14)))</f>
        <v>2005.48425</v>
      </c>
      <c r="K320" s="142">
        <f>IF((G320-J320-L320)&lt;=Datos!$G$7,"0",IF((G320-J320-L320)&lt;=Datos!$G$8,((G320-J320-L320)-Datos!$F$8)*Datos!$I$6,IF((G320-J320-L320)&lt;=Datos!$G$9,Datos!$I$8+((G320-J320-L320)-Datos!$F$9)*Datos!$J$6,IF((G320-J320-L320)&gt;=Datos!$F$10,(Datos!$I$8+Datos!$J$8)+((G320-J320-L320)-Datos!$F$10)*Datos!$K$6))))</f>
        <v>5345.4236166666678</v>
      </c>
      <c r="L320" s="141">
        <f>IF(G320&gt;=Datos!$D$15,(Datos!$D$15*Datos!$C$15),IF(G320&lt;=Datos!$D$15,(G320*Datos!$C$15)))</f>
        <v>2124.2759999999998</v>
      </c>
      <c r="M320" s="140">
        <v>25</v>
      </c>
      <c r="N320" s="140">
        <f t="shared" si="259"/>
        <v>9500.1838666666681</v>
      </c>
      <c r="O320" s="160">
        <f t="shared" si="260"/>
        <v>60377.316133333334</v>
      </c>
    </row>
    <row r="321" spans="1:16" ht="29.25" customHeight="1" x14ac:dyDescent="0.2">
      <c r="A321" s="186">
        <v>253</v>
      </c>
      <c r="B321" s="188" t="s">
        <v>329</v>
      </c>
      <c r="C321" s="188" t="s">
        <v>264</v>
      </c>
      <c r="D321" s="91" t="s">
        <v>223</v>
      </c>
      <c r="E321" s="189" t="s">
        <v>260</v>
      </c>
      <c r="F321" s="189" t="s">
        <v>19</v>
      </c>
      <c r="G321" s="140">
        <v>76230</v>
      </c>
      <c r="H321" s="140">
        <v>0</v>
      </c>
      <c r="I321" s="140">
        <f t="shared" si="258"/>
        <v>76230</v>
      </c>
      <c r="J321" s="141">
        <f>IF(G321&gt;=Datos!$D$14,(Datos!$D$14*Datos!$C$14),IF(G321&lt;=Datos!$D$14,(G321*Datos!$C$14)))</f>
        <v>2187.8009999999999</v>
      </c>
      <c r="K321" s="142">
        <f>IF((G321-J321-L321)&lt;=Datos!$G$7,"0",IF((G321-J321-L321)&lt;=Datos!$G$8,((G321-J321-L321)-Datos!$F$8)*Datos!$I$6,IF((G321-J321-L321)&lt;=Datos!$G$9,Datos!$I$8+((G321-J321-L321)-Datos!$F$9)*Datos!$J$6,IF((G321-J321-L321)&gt;=Datos!$F$10,(Datos!$I$8+Datos!$J$8)+((G321-J321-L321)-Datos!$F$10)*Datos!$K$6))))</f>
        <v>6540.8370666666669</v>
      </c>
      <c r="L321" s="141">
        <f>IF(G321&gt;=Datos!$D$15,(Datos!$D$15*Datos!$C$15),IF(G321&lt;=Datos!$D$15,(G321*Datos!$C$15)))</f>
        <v>2317.3919999999998</v>
      </c>
      <c r="M321" s="140">
        <v>25</v>
      </c>
      <c r="N321" s="140">
        <f t="shared" si="259"/>
        <v>11071.030066666666</v>
      </c>
      <c r="O321" s="160">
        <f t="shared" si="260"/>
        <v>65158.969933333334</v>
      </c>
    </row>
    <row r="322" spans="1:16" ht="29.25" customHeight="1" x14ac:dyDescent="0.2">
      <c r="A322" s="186">
        <v>254</v>
      </c>
      <c r="B322" s="188" t="s">
        <v>208</v>
      </c>
      <c r="C322" s="188" t="s">
        <v>264</v>
      </c>
      <c r="D322" s="91" t="s">
        <v>224</v>
      </c>
      <c r="E322" s="189" t="s">
        <v>260</v>
      </c>
      <c r="F322" s="189" t="s">
        <v>19</v>
      </c>
      <c r="G322" s="140">
        <v>90137.15</v>
      </c>
      <c r="H322" s="140">
        <v>0</v>
      </c>
      <c r="I322" s="140">
        <f t="shared" si="258"/>
        <v>90137.15</v>
      </c>
      <c r="J322" s="141">
        <f>IF(G322&gt;=Datos!$D$14,(Datos!$D$14*Datos!$C$14),IF(G322&lt;=Datos!$D$14,(G322*Datos!$C$14)))</f>
        <v>2586.936205</v>
      </c>
      <c r="K322" s="142">
        <f>IF((G322-J322-L322)&lt;=Datos!$G$7,"0",IF((G322-J322-L322)&lt;=Datos!$G$8,((G322-J322-L322)-Datos!$F$8)*Datos!$I$6,IF((G322-J322-L322)&lt;=Datos!$G$9,Datos!$I$8+((G322-J322-L322)-Datos!$F$9)*Datos!$J$6,IF((G322-J322-L322)&gt;=Datos!$F$10,(Datos!$I$8+Datos!$J$8)+((G322-J322-L322)-Datos!$F$10)*Datos!$K$6))))</f>
        <v>9785.3717754166646</v>
      </c>
      <c r="L322" s="141">
        <f>IF(G322&gt;=Datos!$D$15,(Datos!$D$15*Datos!$C$15),IF(G322&lt;=Datos!$D$15,(G322*Datos!$C$15)))</f>
        <v>2740.1693599999999</v>
      </c>
      <c r="M322" s="140">
        <v>25</v>
      </c>
      <c r="N322" s="140">
        <f t="shared" si="259"/>
        <v>15137.477340416664</v>
      </c>
      <c r="O322" s="160">
        <f t="shared" si="260"/>
        <v>74999.672659583332</v>
      </c>
    </row>
    <row r="323" spans="1:16" ht="29.25" customHeight="1" x14ac:dyDescent="0.2">
      <c r="A323" s="186">
        <v>255</v>
      </c>
      <c r="B323" s="188" t="s">
        <v>267</v>
      </c>
      <c r="C323" s="188" t="s">
        <v>264</v>
      </c>
      <c r="D323" s="91" t="s">
        <v>231</v>
      </c>
      <c r="E323" s="189" t="s">
        <v>260</v>
      </c>
      <c r="F323" s="189" t="s">
        <v>19</v>
      </c>
      <c r="G323" s="140">
        <v>42462.69</v>
      </c>
      <c r="H323" s="140">
        <v>0</v>
      </c>
      <c r="I323" s="140">
        <f t="shared" si="258"/>
        <v>42462.69</v>
      </c>
      <c r="J323" s="141">
        <f>IF(G323&gt;=Datos!$D$14,(Datos!$D$14*Datos!$C$14),IF(G323&lt;=Datos!$D$14,(G323*Datos!$C$14)))</f>
        <v>1218.6792030000001</v>
      </c>
      <c r="K323" s="142">
        <f>IF((G323-J323-L323)&lt;=Datos!$G$7,"0",IF((G323-J323-L323)&lt;=Datos!$G$8,((G323-J323-L323)-Datos!$F$8)*Datos!$I$6,IF((G323-J323-L323)&lt;=Datos!$G$9,Datos!$I$8+((G323-J323-L323)-Datos!$F$9)*Datos!$J$6,IF((G323-J323-L323)&gt;=Datos!$F$10,(Datos!$I$8+Datos!$J$8)+((G323-J323-L323)-Datos!$F$10)*Datos!$K$6))))</f>
        <v>790.2202531500003</v>
      </c>
      <c r="L323" s="141">
        <f>IF(G323&gt;=Datos!$D$15,(Datos!$D$15*Datos!$C$15),IF(G323&lt;=Datos!$D$15,(G323*Datos!$C$15)))</f>
        <v>1290.8657760000001</v>
      </c>
      <c r="M323" s="140">
        <v>25</v>
      </c>
      <c r="N323" s="140">
        <f t="shared" ref="N323" si="261">SUM(J323:M323)</f>
        <v>3324.7652321500004</v>
      </c>
      <c r="O323" s="160">
        <f t="shared" ref="O323" si="262">+G323-N323</f>
        <v>39137.924767850003</v>
      </c>
    </row>
    <row r="324" spans="1:16" ht="29.25" customHeight="1" x14ac:dyDescent="0.2">
      <c r="A324" s="186">
        <v>256</v>
      </c>
      <c r="B324" s="188" t="s">
        <v>139</v>
      </c>
      <c r="C324" s="188" t="s">
        <v>264</v>
      </c>
      <c r="D324" s="91" t="s">
        <v>223</v>
      </c>
      <c r="E324" s="189" t="s">
        <v>260</v>
      </c>
      <c r="F324" s="189" t="s">
        <v>261</v>
      </c>
      <c r="G324" s="140">
        <v>65000</v>
      </c>
      <c r="H324" s="140">
        <v>0</v>
      </c>
      <c r="I324" s="140">
        <f t="shared" si="258"/>
        <v>65000</v>
      </c>
      <c r="J324" s="141">
        <f>IF(G324&gt;=Datos!$D$14,(Datos!$D$14*Datos!$C$14),IF(G324&lt;=Datos!$D$14,(G324*Datos!$C$14)))</f>
        <v>1865.5</v>
      </c>
      <c r="K324" s="142">
        <f>IF((G324-J324-L324)&lt;=Datos!$G$7,"0",IF((G324-J324-L324)&lt;=Datos!$G$8,((G324-J324-L324)-Datos!$F$8)*Datos!$I$6,IF((G324-J324-L324)&lt;=Datos!$G$9,Datos!$I$8+((G324-J324-L324)-Datos!$F$9)*Datos!$J$6,IF((G324-J324-L324)&gt;=Datos!$F$10,(Datos!$I$8+Datos!$J$8)+((G324-J324-L324)-Datos!$F$10)*Datos!$K$6))))</f>
        <v>4427.5756666666657</v>
      </c>
      <c r="L324" s="141">
        <f>IF(G324&gt;=Datos!$D$15,(Datos!$D$15*Datos!$C$15),IF(G324&lt;=Datos!$D$15,(G324*Datos!$C$15)))</f>
        <v>1976</v>
      </c>
      <c r="M324" s="140">
        <v>25</v>
      </c>
      <c r="N324" s="140">
        <f t="shared" si="250"/>
        <v>8294.0756666666657</v>
      </c>
      <c r="O324" s="160">
        <f t="shared" si="251"/>
        <v>56705.924333333336</v>
      </c>
    </row>
    <row r="325" spans="1:16" s="193" customFormat="1" ht="29.25" customHeight="1" x14ac:dyDescent="0.2">
      <c r="A325" s="282" t="s">
        <v>422</v>
      </c>
      <c r="B325" s="283"/>
      <c r="C325" s="191">
        <v>14</v>
      </c>
      <c r="D325" s="218"/>
      <c r="E325" s="192"/>
      <c r="F325" s="144"/>
      <c r="G325" s="145">
        <f t="shared" ref="G325:O325" si="263">SUM(G311:G324)</f>
        <v>990464.55</v>
      </c>
      <c r="H325" s="145">
        <f t="shared" si="263"/>
        <v>0</v>
      </c>
      <c r="I325" s="145">
        <f t="shared" si="263"/>
        <v>990464.55</v>
      </c>
      <c r="J325" s="145">
        <f t="shared" si="263"/>
        <v>28426.332584999996</v>
      </c>
      <c r="K325" s="145">
        <f t="shared" si="263"/>
        <v>79067.158084149996</v>
      </c>
      <c r="L325" s="145">
        <f t="shared" si="263"/>
        <v>30110.122319999995</v>
      </c>
      <c r="M325" s="145">
        <f t="shared" si="263"/>
        <v>12368.59</v>
      </c>
      <c r="N325" s="145">
        <f t="shared" si="263"/>
        <v>149972.20298915001</v>
      </c>
      <c r="O325" s="145">
        <f t="shared" si="263"/>
        <v>840492.34701085009</v>
      </c>
    </row>
    <row r="326" spans="1:16" ht="29.25" customHeight="1" x14ac:dyDescent="0.2">
      <c r="A326" s="282" t="s">
        <v>434</v>
      </c>
      <c r="B326" s="283"/>
      <c r="C326" s="283"/>
      <c r="D326" s="283"/>
      <c r="E326" s="283"/>
      <c r="F326" s="283"/>
      <c r="G326" s="283"/>
      <c r="H326" s="283"/>
      <c r="I326" s="283"/>
      <c r="J326" s="283"/>
      <c r="K326" s="283"/>
      <c r="L326" s="283"/>
      <c r="M326" s="283"/>
      <c r="N326" s="283"/>
      <c r="O326" s="200"/>
    </row>
    <row r="327" spans="1:16" ht="29.25" customHeight="1" x14ac:dyDescent="0.2">
      <c r="A327" s="186">
        <v>257</v>
      </c>
      <c r="B327" s="188" t="s">
        <v>175</v>
      </c>
      <c r="C327" s="188" t="s">
        <v>264</v>
      </c>
      <c r="D327" s="91" t="s">
        <v>592</v>
      </c>
      <c r="E327" s="189" t="s">
        <v>260</v>
      </c>
      <c r="F327" s="189" t="s">
        <v>19</v>
      </c>
      <c r="G327" s="140">
        <v>95287.5</v>
      </c>
      <c r="H327" s="140">
        <v>0</v>
      </c>
      <c r="I327" s="140">
        <f t="shared" ref="I327:I333" si="264">SUM(G327:H327)</f>
        <v>95287.5</v>
      </c>
      <c r="J327" s="141">
        <f>IF(G327&gt;=Datos!$D$14,(Datos!$D$14*Datos!$C$14),IF(G327&lt;=Datos!$D$14,(G327*Datos!$C$14)))</f>
        <v>2734.7512499999998</v>
      </c>
      <c r="K327" s="142">
        <f>IF((G327-J327-L327)&lt;=Datos!$G$7,"0",IF((G327-J327-L327)&lt;=Datos!$G$8,((G327-J327-L327)-Datos!$F$8)*Datos!$I$6,IF((G327-J327-L327)&lt;=Datos!$G$9,Datos!$I$8+((G327-J327-L327)-Datos!$F$9)*Datos!$J$6,IF((G327-J327-L327)&gt;=Datos!$F$10,(Datos!$I$8+Datos!$J$8)+((G327-J327-L327)-Datos!$F$10)*Datos!$K$6))))</f>
        <v>10996.862854166666</v>
      </c>
      <c r="L327" s="141">
        <f>IF(G327&gt;=Datos!$D$15,(Datos!$D$15*Datos!$C$15),IF(G327&lt;=Datos!$D$15,(G327*Datos!$C$15)))</f>
        <v>2896.74</v>
      </c>
      <c r="M327" s="140">
        <v>25</v>
      </c>
      <c r="N327" s="140">
        <f t="shared" ref="N327:N331" si="265">SUM(J327:M327)</f>
        <v>16653.354104166665</v>
      </c>
      <c r="O327" s="160">
        <f t="shared" ref="O327:O331" si="266">+G327-N327</f>
        <v>78634.145895833339</v>
      </c>
    </row>
    <row r="328" spans="1:16" ht="29.25" customHeight="1" x14ac:dyDescent="0.2">
      <c r="A328" s="186">
        <v>258</v>
      </c>
      <c r="B328" s="188" t="s">
        <v>128</v>
      </c>
      <c r="C328" s="188" t="s">
        <v>264</v>
      </c>
      <c r="D328" s="91" t="s">
        <v>229</v>
      </c>
      <c r="E328" s="189" t="s">
        <v>260</v>
      </c>
      <c r="F328" s="189" t="s">
        <v>19</v>
      </c>
      <c r="G328" s="140">
        <v>35000</v>
      </c>
      <c r="H328" s="140">
        <v>0</v>
      </c>
      <c r="I328" s="140">
        <f t="shared" si="264"/>
        <v>35000</v>
      </c>
      <c r="J328" s="141">
        <f>IF(G328&gt;=Datos!$D$14,(Datos!$D$14*Datos!$C$14),IF(G328&lt;=Datos!$D$14,(G328*Datos!$C$14)))</f>
        <v>1004.5</v>
      </c>
      <c r="K328" s="142" t="str">
        <f>IF((G328-J328-L328)&lt;=Datos!$G$7,"0",IF((G328-J328-L328)&lt;=Datos!$G$8,((G328-J328-L328)-Datos!$F$8)*Datos!$I$6,IF((G328-J328-L328)&lt;=Datos!$G$9,Datos!$I$8+((G328-J328-L328)-Datos!$F$9)*Datos!$J$6,IF((G328-J328-L328)&gt;=Datos!$F$10,(Datos!$I$8+Datos!$J$8)+((G328-J328-L328)-Datos!$F$10)*Datos!$K$6))))</f>
        <v>0</v>
      </c>
      <c r="L328" s="141">
        <f>IF(G328&gt;=Datos!$D$15,(Datos!$D$15*Datos!$C$15),IF(G328&lt;=Datos!$D$15,(G328*Datos!$C$15)))</f>
        <v>1064</v>
      </c>
      <c r="M328" s="140">
        <v>5544.26</v>
      </c>
      <c r="N328" s="140">
        <f t="shared" si="265"/>
        <v>7612.76</v>
      </c>
      <c r="O328" s="160">
        <f t="shared" si="266"/>
        <v>27387.239999999998</v>
      </c>
    </row>
    <row r="329" spans="1:16" ht="29.25" customHeight="1" x14ac:dyDescent="0.2">
      <c r="A329" s="186">
        <v>259</v>
      </c>
      <c r="B329" s="188" t="s">
        <v>186</v>
      </c>
      <c r="C329" s="188" t="s">
        <v>264</v>
      </c>
      <c r="D329" s="91" t="s">
        <v>592</v>
      </c>
      <c r="E329" s="189" t="s">
        <v>260</v>
      </c>
      <c r="F329" s="189" t="s">
        <v>19</v>
      </c>
      <c r="G329" s="140">
        <v>91047.21</v>
      </c>
      <c r="H329" s="140">
        <v>0</v>
      </c>
      <c r="I329" s="140">
        <f t="shared" si="264"/>
        <v>91047.21</v>
      </c>
      <c r="J329" s="141">
        <f>IF(G329&gt;=Datos!$D$14,(Datos!$D$14*Datos!$C$14),IF(G329&lt;=Datos!$D$14,(G329*Datos!$C$14)))</f>
        <v>2613.0549270000001</v>
      </c>
      <c r="K329" s="142">
        <f>IF((G329-J329-L329)&lt;=Datos!$G$7,"0",IF((G329-J329-L329)&lt;=Datos!$G$8,((G329-J329-L329)-Datos!$F$8)*Datos!$I$6,IF((G329-J329-L329)&lt;=Datos!$G$9,Datos!$I$8+((G329-J329-L329)-Datos!$F$9)*Datos!$J$6,IF((G329-J329-L329)&gt;=Datos!$F$10,(Datos!$I$8+Datos!$J$8)+((G329-J329-L329)-Datos!$F$10)*Datos!$K$6))))</f>
        <v>9999.4406389166688</v>
      </c>
      <c r="L329" s="141">
        <f>IF(G329&gt;=Datos!$D$15,(Datos!$D$15*Datos!$C$15),IF(G329&lt;=Datos!$D$15,(G329*Datos!$C$15)))</f>
        <v>2767.835184</v>
      </c>
      <c r="M329" s="140">
        <v>25</v>
      </c>
      <c r="N329" s="140">
        <f t="shared" si="265"/>
        <v>15405.330749916669</v>
      </c>
      <c r="O329" s="160">
        <f t="shared" si="266"/>
        <v>75641.879250083337</v>
      </c>
    </row>
    <row r="330" spans="1:16" ht="29.25" customHeight="1" x14ac:dyDescent="0.2">
      <c r="A330" s="186">
        <v>260</v>
      </c>
      <c r="B330" s="187" t="s">
        <v>152</v>
      </c>
      <c r="C330" s="188" t="s">
        <v>264</v>
      </c>
      <c r="D330" s="116" t="s">
        <v>592</v>
      </c>
      <c r="E330" s="189" t="s">
        <v>260</v>
      </c>
      <c r="F330" s="189" t="s">
        <v>19</v>
      </c>
      <c r="G330" s="117">
        <v>76230</v>
      </c>
      <c r="H330" s="140">
        <v>0</v>
      </c>
      <c r="I330" s="140">
        <f t="shared" si="264"/>
        <v>76230</v>
      </c>
      <c r="J330" s="141">
        <f>IF(G330&gt;=Datos!$D$14,(Datos!$D$14*Datos!$C$14),IF(G330&lt;=Datos!$D$14,(G330*Datos!$C$14)))</f>
        <v>2187.8009999999999</v>
      </c>
      <c r="K330" s="142">
        <f>IF((G330-J330-L330)&lt;=Datos!$G$7,"0",IF((G330-J330-L330)&lt;=Datos!$G$8,((G330-J330-L330)-Datos!$F$8)*Datos!$I$6,IF((G330-J330-L330)&lt;=Datos!$G$9,Datos!$I$8+((G330-J330-L330)-Datos!$F$9)*Datos!$J$6,IF((G330-J330-L330)&gt;=Datos!$F$10,(Datos!$I$8+Datos!$J$8)+((G330-J330-L330)-Datos!$F$10)*Datos!$K$6))))</f>
        <v>6540.8370666666669</v>
      </c>
      <c r="L330" s="141">
        <f>IF(G330&gt;=Datos!$D$15,(Datos!$D$15*Datos!$C$15),IF(G330&lt;=Datos!$D$15,(G330*Datos!$C$15)))</f>
        <v>2317.3919999999998</v>
      </c>
      <c r="M330" s="140">
        <v>25</v>
      </c>
      <c r="N330" s="140">
        <f t="shared" ref="N330" si="267">SUM(J330:M330)</f>
        <v>11071.030066666666</v>
      </c>
      <c r="O330" s="160">
        <f t="shared" ref="O330" si="268">+G330-N330</f>
        <v>65158.969933333334</v>
      </c>
      <c r="P330" s="13"/>
    </row>
    <row r="331" spans="1:16" ht="29.25" customHeight="1" x14ac:dyDescent="0.2">
      <c r="A331" s="186">
        <v>261</v>
      </c>
      <c r="B331" s="188" t="s">
        <v>32</v>
      </c>
      <c r="C331" s="188" t="s">
        <v>264</v>
      </c>
      <c r="D331" s="91" t="s">
        <v>944</v>
      </c>
      <c r="E331" s="189" t="s">
        <v>260</v>
      </c>
      <c r="F331" s="189" t="s">
        <v>19</v>
      </c>
      <c r="G331" s="140">
        <v>120000</v>
      </c>
      <c r="H331" s="140">
        <v>0</v>
      </c>
      <c r="I331" s="140">
        <f t="shared" si="264"/>
        <v>120000</v>
      </c>
      <c r="J331" s="141">
        <f>IF(G331&gt;=Datos!$D$14,(Datos!$D$14*Datos!$C$14),IF(G331&lt;=Datos!$D$14,(G331*Datos!$C$14)))</f>
        <v>3444</v>
      </c>
      <c r="K331" s="142">
        <f>IF((G331-J331-L331)&lt;=Datos!$G$7,"0",IF((G331-J331-L331)&lt;=Datos!$G$8,((G331-J331-L331)-Datos!$F$8)*Datos!$I$6,IF((G331-J331-L331)&lt;=Datos!$G$9,Datos!$I$8+((G331-J331-L331)-Datos!$F$9)*Datos!$J$6,IF((G331-J331-L331)&gt;=Datos!$F$10,(Datos!$I$8+Datos!$J$8)+((G331-J331-L331)-Datos!$F$10)*Datos!$K$6))))</f>
        <v>16809.860666666667</v>
      </c>
      <c r="L331" s="141">
        <f>IF(G331&gt;=Datos!$D$15,(Datos!$D$15*Datos!$C$15),IF(G331&lt;=Datos!$D$15,(G331*Datos!$C$15)))</f>
        <v>3648</v>
      </c>
      <c r="M331" s="140">
        <v>25</v>
      </c>
      <c r="N331" s="140">
        <f t="shared" si="265"/>
        <v>23926.860666666667</v>
      </c>
      <c r="O331" s="160">
        <f t="shared" si="266"/>
        <v>96073.139333333325</v>
      </c>
    </row>
    <row r="332" spans="1:16" ht="29.25" customHeight="1" x14ac:dyDescent="0.2">
      <c r="A332" s="186">
        <v>262</v>
      </c>
      <c r="B332" s="188" t="s">
        <v>215</v>
      </c>
      <c r="C332" s="188" t="s">
        <v>264</v>
      </c>
      <c r="D332" s="91" t="s">
        <v>592</v>
      </c>
      <c r="E332" s="189" t="s">
        <v>260</v>
      </c>
      <c r="F332" s="189" t="s">
        <v>19</v>
      </c>
      <c r="G332" s="140">
        <v>91047.21</v>
      </c>
      <c r="H332" s="140">
        <v>0</v>
      </c>
      <c r="I332" s="140">
        <f t="shared" si="264"/>
        <v>91047.21</v>
      </c>
      <c r="J332" s="141">
        <f>IF(G332&gt;=Datos!$D$14,(Datos!$D$14*Datos!$C$14),IF(G332&lt;=Datos!$D$14,(G332*Datos!$C$14)))</f>
        <v>2613.0549270000001</v>
      </c>
      <c r="K332" s="142">
        <f>IF((G332-J332-L332)&lt;=Datos!$G$7,"0",IF((G332-J332-L332)&lt;=Datos!$G$8,((G332-J332-L332)-Datos!$F$8)*Datos!$I$6,IF((G332-J332-L332)&lt;=Datos!$G$9,Datos!$I$8+((G332-J332-L332)-Datos!$F$9)*Datos!$J$6,IF((G332-J332-L332)&gt;=Datos!$F$10,(Datos!$I$8+Datos!$J$8)+((G332-J332-L332)-Datos!$F$10)*Datos!$K$6))))</f>
        <v>9999.4406389166688</v>
      </c>
      <c r="L332" s="141">
        <f>IF(G332&gt;=Datos!$D$15,(Datos!$D$15*Datos!$C$15),IF(G332&lt;=Datos!$D$15,(G332*Datos!$C$15)))</f>
        <v>2767.835184</v>
      </c>
      <c r="M332" s="140">
        <v>25</v>
      </c>
      <c r="N332" s="140">
        <f t="shared" ref="N332:N333" si="269">SUM(J332:M332)</f>
        <v>15405.330749916669</v>
      </c>
      <c r="O332" s="160">
        <f t="shared" ref="O332:O333" si="270">+G332-N332</f>
        <v>75641.879250083337</v>
      </c>
    </row>
    <row r="333" spans="1:16" ht="29.25" customHeight="1" x14ac:dyDescent="0.2">
      <c r="A333" s="186">
        <v>263</v>
      </c>
      <c r="B333" s="188" t="s">
        <v>255</v>
      </c>
      <c r="C333" s="188" t="s">
        <v>264</v>
      </c>
      <c r="D333" s="91" t="s">
        <v>592</v>
      </c>
      <c r="E333" s="189" t="s">
        <v>260</v>
      </c>
      <c r="F333" s="189" t="s">
        <v>19</v>
      </c>
      <c r="G333" s="140">
        <v>76230</v>
      </c>
      <c r="H333" s="140">
        <v>0</v>
      </c>
      <c r="I333" s="140">
        <f t="shared" si="264"/>
        <v>76230</v>
      </c>
      <c r="J333" s="141">
        <f>IF(G333&gt;=Datos!$D$14,(Datos!$D$14*Datos!$C$14),IF(G333&lt;=Datos!$D$14,(G333*Datos!$C$14)))</f>
        <v>2187.8009999999999</v>
      </c>
      <c r="K333" s="142">
        <v>6156.88</v>
      </c>
      <c r="L333" s="141">
        <f>IF(G333&gt;=Datos!$D$15,(Datos!$D$15*Datos!$C$15),IF(G333&lt;=Datos!$D$15,(G333*Datos!$C$15)))</f>
        <v>2317.3919999999998</v>
      </c>
      <c r="M333" s="140">
        <v>1944.78</v>
      </c>
      <c r="N333" s="140">
        <f t="shared" si="269"/>
        <v>12606.853000000001</v>
      </c>
      <c r="O333" s="160">
        <f t="shared" si="270"/>
        <v>63623.146999999997</v>
      </c>
    </row>
    <row r="334" spans="1:16" s="193" customFormat="1" ht="29.25" customHeight="1" x14ac:dyDescent="0.2">
      <c r="A334" s="282" t="s">
        <v>422</v>
      </c>
      <c r="B334" s="283"/>
      <c r="C334" s="191">
        <v>7</v>
      </c>
      <c r="D334" s="218"/>
      <c r="E334" s="192"/>
      <c r="F334" s="144"/>
      <c r="G334" s="145">
        <f t="shared" ref="G334:O334" si="271">SUM(G327:G333)</f>
        <v>584841.92000000004</v>
      </c>
      <c r="H334" s="145">
        <f t="shared" si="271"/>
        <v>0</v>
      </c>
      <c r="I334" s="145">
        <f t="shared" si="271"/>
        <v>584841.92000000004</v>
      </c>
      <c r="J334" s="145">
        <f t="shared" si="271"/>
        <v>16784.963103999999</v>
      </c>
      <c r="K334" s="145">
        <f t="shared" si="271"/>
        <v>60503.321865333339</v>
      </c>
      <c r="L334" s="145">
        <f t="shared" si="271"/>
        <v>17779.194367999997</v>
      </c>
      <c r="M334" s="145">
        <f t="shared" si="271"/>
        <v>7614.04</v>
      </c>
      <c r="N334" s="145">
        <f t="shared" si="271"/>
        <v>102681.51933733333</v>
      </c>
      <c r="O334" s="145">
        <f t="shared" si="271"/>
        <v>482160.40066266665</v>
      </c>
    </row>
    <row r="335" spans="1:16" ht="29.25" customHeight="1" x14ac:dyDescent="0.2">
      <c r="A335" s="282" t="s">
        <v>435</v>
      </c>
      <c r="B335" s="283"/>
      <c r="C335" s="283"/>
      <c r="D335" s="283"/>
      <c r="E335" s="283"/>
      <c r="F335" s="283"/>
      <c r="G335" s="283"/>
      <c r="H335" s="283"/>
      <c r="I335" s="283"/>
      <c r="J335" s="283"/>
      <c r="K335" s="283"/>
      <c r="L335" s="283"/>
      <c r="M335" s="283"/>
      <c r="N335" s="283"/>
      <c r="O335" s="284"/>
    </row>
    <row r="336" spans="1:16" ht="29.25" customHeight="1" x14ac:dyDescent="0.2">
      <c r="A336" s="186">
        <v>264</v>
      </c>
      <c r="B336" s="188" t="s">
        <v>216</v>
      </c>
      <c r="C336" s="188" t="s">
        <v>266</v>
      </c>
      <c r="D336" s="91" t="s">
        <v>239</v>
      </c>
      <c r="E336" s="189" t="s">
        <v>260</v>
      </c>
      <c r="F336" s="189" t="s">
        <v>261</v>
      </c>
      <c r="G336" s="140">
        <v>91047.21</v>
      </c>
      <c r="H336" s="140">
        <v>0</v>
      </c>
      <c r="I336" s="140">
        <f t="shared" ref="I336:I343" si="272">SUM(G336:H336)</f>
        <v>91047.21</v>
      </c>
      <c r="J336" s="141">
        <f>IF(G336&gt;=Datos!$D$14,(Datos!$D$14*Datos!$C$14),IF(G336&lt;=Datos!$D$14,(G336*Datos!$C$14)))</f>
        <v>2613.0549270000001</v>
      </c>
      <c r="K336" s="142">
        <f>IF((G336-J336-L336)&lt;=Datos!$G$7,"0",IF((G336-J336-L336)&lt;=Datos!$G$8,((G336-J336-L336)-Datos!$F$8)*Datos!$I$6,IF((G336-J336-L336)&lt;=Datos!$G$9,Datos!$I$8+((G336-J336-L336)-Datos!$F$9)*Datos!$J$6,IF((G336-J336-L336)&gt;=Datos!$F$10,(Datos!$I$8+Datos!$J$8)+((G336-J336-L336)-Datos!$F$10)*Datos!$K$6))))</f>
        <v>9999.4406389166688</v>
      </c>
      <c r="L336" s="141">
        <f>IF(G336&gt;=Datos!$D$15,(Datos!$D$15*Datos!$C$15),IF(G336&lt;=Datos!$D$15,(G336*Datos!$C$15)))</f>
        <v>2767.835184</v>
      </c>
      <c r="M336" s="140">
        <v>25</v>
      </c>
      <c r="N336" s="140">
        <f t="shared" ref="N336:N339" si="273">SUM(J336:M336)</f>
        <v>15405.330749916669</v>
      </c>
      <c r="O336" s="160">
        <f t="shared" ref="O336:O339" si="274">+G336-N336</f>
        <v>75641.879250083337</v>
      </c>
    </row>
    <row r="337" spans="1:16" ht="29.25" customHeight="1" x14ac:dyDescent="0.2">
      <c r="A337" s="186">
        <v>265</v>
      </c>
      <c r="B337" s="187" t="s">
        <v>201</v>
      </c>
      <c r="C337" s="188" t="s">
        <v>266</v>
      </c>
      <c r="D337" s="116" t="s">
        <v>223</v>
      </c>
      <c r="E337" s="189" t="s">
        <v>260</v>
      </c>
      <c r="F337" s="189" t="s">
        <v>19</v>
      </c>
      <c r="G337" s="117">
        <v>86711.63</v>
      </c>
      <c r="H337" s="140">
        <v>0</v>
      </c>
      <c r="I337" s="140">
        <f t="shared" si="272"/>
        <v>86711.63</v>
      </c>
      <c r="J337" s="141">
        <f>IF(G337&gt;=Datos!$D$14,(Datos!$D$14*Datos!$C$14),IF(G337&lt;=Datos!$D$14,(G337*Datos!$C$14)))</f>
        <v>2488.6237810000002</v>
      </c>
      <c r="K337" s="142">
        <v>8499.67</v>
      </c>
      <c r="L337" s="141">
        <f>IF(G337&gt;=Datos!$D$15,(Datos!$D$15*Datos!$C$15),IF(G337&lt;=Datos!$D$15,(G337*Datos!$C$15)))</f>
        <v>2636.0335520000003</v>
      </c>
      <c r="M337" s="140">
        <v>1944.78</v>
      </c>
      <c r="N337" s="140">
        <f t="shared" si="273"/>
        <v>15569.107333000002</v>
      </c>
      <c r="O337" s="160">
        <f t="shared" si="274"/>
        <v>71142.522666999997</v>
      </c>
      <c r="P337" s="13"/>
    </row>
    <row r="338" spans="1:16" ht="29.25" customHeight="1" x14ac:dyDescent="0.2">
      <c r="A338" s="186">
        <v>266</v>
      </c>
      <c r="B338" s="188" t="s">
        <v>105</v>
      </c>
      <c r="C338" s="188" t="s">
        <v>266</v>
      </c>
      <c r="D338" s="91" t="s">
        <v>231</v>
      </c>
      <c r="E338" s="189" t="s">
        <v>260</v>
      </c>
      <c r="F338" s="189" t="s">
        <v>261</v>
      </c>
      <c r="G338" s="140">
        <v>42462.69</v>
      </c>
      <c r="H338" s="140">
        <v>0</v>
      </c>
      <c r="I338" s="140">
        <f t="shared" si="272"/>
        <v>42462.69</v>
      </c>
      <c r="J338" s="141">
        <f>IF(G338&gt;=Datos!$D$14,(Datos!$D$14*Datos!$C$14),IF(G338&lt;=Datos!$D$14,(G338*Datos!$C$14)))</f>
        <v>1218.6792030000001</v>
      </c>
      <c r="K338" s="142">
        <f>IF((G338-J338-L338)&lt;=Datos!$G$7,"0",IF((G338-J338-L338)&lt;=Datos!$G$8,((G338-J338-L338)-Datos!$F$8)*Datos!$I$6,IF((G338-J338-L338)&lt;=Datos!$G$9,Datos!$I$8+((G338-J338-L338)-Datos!$F$9)*Datos!$J$6,IF((G338-J338-L338)&gt;=Datos!$F$10,(Datos!$I$8+Datos!$J$8)+((G338-J338-L338)-Datos!$F$10)*Datos!$K$6))))</f>
        <v>790.2202531500003</v>
      </c>
      <c r="L338" s="141">
        <f>IF(G338&gt;=Datos!$D$15,(Datos!$D$15*Datos!$C$15),IF(G338&lt;=Datos!$D$15,(G338*Datos!$C$15)))</f>
        <v>1290.8657760000001</v>
      </c>
      <c r="M338" s="140">
        <v>3325</v>
      </c>
      <c r="N338" s="140">
        <f t="shared" si="273"/>
        <v>6624.7652321500009</v>
      </c>
      <c r="O338" s="160">
        <f t="shared" si="274"/>
        <v>35837.924767850003</v>
      </c>
    </row>
    <row r="339" spans="1:16" ht="29.25" customHeight="1" x14ac:dyDescent="0.2">
      <c r="A339" s="186">
        <v>267</v>
      </c>
      <c r="B339" s="188" t="s">
        <v>191</v>
      </c>
      <c r="C339" s="188" t="s">
        <v>266</v>
      </c>
      <c r="D339" s="91" t="s">
        <v>238</v>
      </c>
      <c r="E339" s="189" t="s">
        <v>260</v>
      </c>
      <c r="F339" s="189" t="s">
        <v>261</v>
      </c>
      <c r="G339" s="140">
        <v>35000</v>
      </c>
      <c r="H339" s="140">
        <v>0</v>
      </c>
      <c r="I339" s="140">
        <f t="shared" si="272"/>
        <v>35000</v>
      </c>
      <c r="J339" s="141">
        <f>IF(G339&gt;=Datos!$D$14,(Datos!$D$14*Datos!$C$14),IF(G339&lt;=Datos!$D$14,(G339*Datos!$C$14)))</f>
        <v>1004.5</v>
      </c>
      <c r="K339" s="142" t="str">
        <f>IF((G339-J339-L339)&lt;=Datos!$G$7,"0",IF((G339-J339-L339)&lt;=Datos!$G$8,((G339-J339-L339)-Datos!$F$8)*Datos!$I$6,IF((G339-J339-L339)&lt;=Datos!$G$9,Datos!$I$8+((G339-J339-L339)-Datos!$F$9)*Datos!$J$6,IF((G339-J339-L339)&gt;=Datos!$F$10,(Datos!$I$8+Datos!$J$8)+((G339-J339-L339)-Datos!$F$10)*Datos!$K$6))))</f>
        <v>0</v>
      </c>
      <c r="L339" s="141">
        <f>IF(G339&gt;=Datos!$D$15,(Datos!$D$15*Datos!$C$15),IF(G339&lt;=Datos!$D$15,(G339*Datos!$C$15)))</f>
        <v>1064</v>
      </c>
      <c r="M339" s="140">
        <v>3525</v>
      </c>
      <c r="N339" s="140">
        <f t="shared" si="273"/>
        <v>5593.5</v>
      </c>
      <c r="O339" s="160">
        <f t="shared" si="274"/>
        <v>29406.5</v>
      </c>
    </row>
    <row r="340" spans="1:16" ht="29.25" customHeight="1" x14ac:dyDescent="0.2">
      <c r="A340" s="186">
        <v>268</v>
      </c>
      <c r="B340" s="188" t="s">
        <v>57</v>
      </c>
      <c r="C340" s="188" t="s">
        <v>266</v>
      </c>
      <c r="D340" s="91" t="s">
        <v>231</v>
      </c>
      <c r="E340" s="189" t="s">
        <v>260</v>
      </c>
      <c r="F340" s="189" t="s">
        <v>19</v>
      </c>
      <c r="G340" s="140">
        <v>42462.69</v>
      </c>
      <c r="H340" s="140">
        <v>0</v>
      </c>
      <c r="I340" s="140">
        <f t="shared" si="272"/>
        <v>42462.69</v>
      </c>
      <c r="J340" s="141">
        <f>IF(G340&gt;=Datos!$D$14,(Datos!$D$14*Datos!$C$14),IF(G340&lt;=Datos!$D$14,(G340*Datos!$C$14)))</f>
        <v>1218.6792030000001</v>
      </c>
      <c r="K340" s="142">
        <f>IF((G340-J340-L340)&lt;=Datos!$G$7,"0",IF((G340-J340-L340)&lt;=Datos!$G$8,((G340-J340-L340)-Datos!$F$8)*Datos!$I$6,IF((G340-J340-L340)&lt;=Datos!$G$9,Datos!$I$8+((G340-J340-L340)-Datos!$F$9)*Datos!$J$6,IF((G340-J340-L340)&gt;=Datos!$F$10,(Datos!$I$8+Datos!$J$8)+((G340-J340-L340)-Datos!$F$10)*Datos!$K$6))))</f>
        <v>790.2202531500003</v>
      </c>
      <c r="L340" s="141">
        <f>IF(G340&gt;=Datos!$D$15,(Datos!$D$15*Datos!$C$15),IF(G340&lt;=Datos!$D$15,(G340*Datos!$C$15)))</f>
        <v>1290.8657760000001</v>
      </c>
      <c r="M340" s="140">
        <v>5275</v>
      </c>
      <c r="N340" s="140">
        <f t="shared" ref="N340" si="275">SUM(J340:M340)</f>
        <v>8574.7652321500009</v>
      </c>
      <c r="O340" s="160">
        <f t="shared" ref="O340" si="276">+G340-N340</f>
        <v>33887.924767850003</v>
      </c>
    </row>
    <row r="341" spans="1:16" ht="29.25" customHeight="1" x14ac:dyDescent="0.2">
      <c r="A341" s="186">
        <v>269</v>
      </c>
      <c r="B341" s="188" t="s">
        <v>518</v>
      </c>
      <c r="C341" s="188" t="s">
        <v>266</v>
      </c>
      <c r="D341" s="91" t="s">
        <v>224</v>
      </c>
      <c r="E341" s="189" t="s">
        <v>260</v>
      </c>
      <c r="F341" s="189" t="s">
        <v>19</v>
      </c>
      <c r="G341" s="140">
        <v>86711.63</v>
      </c>
      <c r="H341" s="140">
        <v>0</v>
      </c>
      <c r="I341" s="140">
        <f t="shared" si="272"/>
        <v>86711.63</v>
      </c>
      <c r="J341" s="141">
        <f>IF(G341&gt;=Datos!$D$14,(Datos!$D$14*Datos!$C$14),IF(G341&lt;=Datos!$D$14,(G341*Datos!$C$14)))</f>
        <v>2488.6237810000002</v>
      </c>
      <c r="K341" s="142">
        <v>8499.67</v>
      </c>
      <c r="L341" s="141">
        <f>IF(G341&gt;=Datos!$D$15,(Datos!$D$15*Datos!$C$15),IF(G341&lt;=Datos!$D$15,(G341*Datos!$C$15)))</f>
        <v>2636.0335520000003</v>
      </c>
      <c r="M341" s="140">
        <v>1944.78</v>
      </c>
      <c r="N341" s="140">
        <f t="shared" ref="N341:N343" si="277">SUM(J341:M341)</f>
        <v>15569.107333000002</v>
      </c>
      <c r="O341" s="160">
        <f t="shared" ref="O341:O343" si="278">+G341-N341</f>
        <v>71142.522666999997</v>
      </c>
    </row>
    <row r="342" spans="1:16" ht="29.25" customHeight="1" x14ac:dyDescent="0.2">
      <c r="A342" s="186">
        <v>270</v>
      </c>
      <c r="B342" s="188" t="s">
        <v>53</v>
      </c>
      <c r="C342" s="188" t="s">
        <v>266</v>
      </c>
      <c r="D342" s="91" t="s">
        <v>549</v>
      </c>
      <c r="E342" s="189" t="s">
        <v>260</v>
      </c>
      <c r="F342" s="189" t="s">
        <v>19</v>
      </c>
      <c r="G342" s="140">
        <v>91047.21</v>
      </c>
      <c r="H342" s="140">
        <v>0</v>
      </c>
      <c r="I342" s="140">
        <f t="shared" si="272"/>
        <v>91047.21</v>
      </c>
      <c r="J342" s="141">
        <f>IF(G342&gt;=Datos!$D$14,(Datos!$D$14*Datos!$C$14),IF(G342&lt;=Datos!$D$14,(G342*Datos!$C$14)))</f>
        <v>2613.0549270000001</v>
      </c>
      <c r="K342" s="142">
        <f>IF((G342-J342-L342)&lt;=Datos!$G$7,"0",IF((G342-J342-L342)&lt;=Datos!$G$8,((G342-J342-L342)-Datos!$F$8)*Datos!$I$6,IF((G342-J342-L342)&lt;=Datos!$G$9,Datos!$I$8+((G342-J342-L342)-Datos!$F$9)*Datos!$J$6,IF((G342-J342-L342)&gt;=Datos!$F$10,(Datos!$I$8+Datos!$J$8)+((G342-J342-L342)-Datos!$F$10)*Datos!$K$6))))</f>
        <v>9999.4406389166688</v>
      </c>
      <c r="L342" s="141">
        <f>IF(G342&gt;=Datos!$D$15,(Datos!$D$15*Datos!$C$15),IF(G342&lt;=Datos!$D$15,(G342*Datos!$C$15)))</f>
        <v>2767.835184</v>
      </c>
      <c r="M342" s="140">
        <v>25</v>
      </c>
      <c r="N342" s="140">
        <f t="shared" si="277"/>
        <v>15405.330749916669</v>
      </c>
      <c r="O342" s="160">
        <f t="shared" si="278"/>
        <v>75641.879250083337</v>
      </c>
    </row>
    <row r="343" spans="1:16" ht="29.25" customHeight="1" x14ac:dyDescent="0.2">
      <c r="A343" s="186">
        <v>271</v>
      </c>
      <c r="B343" s="188" t="s">
        <v>150</v>
      </c>
      <c r="C343" s="188" t="s">
        <v>266</v>
      </c>
      <c r="D343" s="91" t="s">
        <v>224</v>
      </c>
      <c r="E343" s="189" t="s">
        <v>260</v>
      </c>
      <c r="F343" s="189" t="s">
        <v>19</v>
      </c>
      <c r="G343" s="140">
        <v>86711.63</v>
      </c>
      <c r="H343" s="140">
        <v>0</v>
      </c>
      <c r="I343" s="140">
        <f t="shared" si="272"/>
        <v>86711.63</v>
      </c>
      <c r="J343" s="141">
        <f>IF(G343&gt;=Datos!$D$14,(Datos!$D$14*Datos!$C$14),IF(G343&lt;=Datos!$D$14,(G343*Datos!$C$14)))</f>
        <v>2488.6237810000002</v>
      </c>
      <c r="K343" s="142">
        <f>IF((G343-J343-L343)&lt;=Datos!$G$7,"0",IF((G343-J343-L343)&lt;=Datos!$G$8,((G343-J343-L343)-Datos!$F$8)*Datos!$I$6,IF((G343-J343-L343)&lt;=Datos!$G$9,Datos!$I$8+((G343-J343-L343)-Datos!$F$9)*Datos!$J$6,IF((G343-J343-L343)&gt;=Datos!$F$10,(Datos!$I$8+Datos!$J$8)+((G343-J343-L343)-Datos!$F$10)*Datos!$K$6))))</f>
        <v>8979.6038334166697</v>
      </c>
      <c r="L343" s="141">
        <f>IF(G343&gt;=Datos!$D$15,(Datos!$D$15*Datos!$C$15),IF(G343&lt;=Datos!$D$15,(G343*Datos!$C$15)))</f>
        <v>2636.0335520000003</v>
      </c>
      <c r="M343" s="140">
        <v>25</v>
      </c>
      <c r="N343" s="140">
        <f t="shared" si="277"/>
        <v>14129.261166416671</v>
      </c>
      <c r="O343" s="160">
        <f t="shared" si="278"/>
        <v>72582.368833583329</v>
      </c>
    </row>
    <row r="344" spans="1:16" s="193" customFormat="1" ht="29.25" customHeight="1" x14ac:dyDescent="0.2">
      <c r="A344" s="282" t="s">
        <v>422</v>
      </c>
      <c r="B344" s="283"/>
      <c r="C344" s="191">
        <v>8</v>
      </c>
      <c r="D344" s="218"/>
      <c r="E344" s="192"/>
      <c r="F344" s="144"/>
      <c r="G344" s="145">
        <f>SUM(G336:G343)</f>
        <v>562154.69000000006</v>
      </c>
      <c r="H344" s="145">
        <f t="shared" ref="H344:O344" si="279">SUM(H336:H343)</f>
        <v>0</v>
      </c>
      <c r="I344" s="145">
        <f t="shared" si="279"/>
        <v>562154.69000000006</v>
      </c>
      <c r="J344" s="145">
        <f t="shared" si="279"/>
        <v>16133.839603000002</v>
      </c>
      <c r="K344" s="145">
        <f t="shared" si="279"/>
        <v>47558.265617550001</v>
      </c>
      <c r="L344" s="145">
        <f t="shared" si="279"/>
        <v>17089.502576000003</v>
      </c>
      <c r="M344" s="145">
        <f t="shared" si="279"/>
        <v>16089.56</v>
      </c>
      <c r="N344" s="145">
        <f t="shared" si="279"/>
        <v>96871.167796550013</v>
      </c>
      <c r="O344" s="145">
        <f t="shared" si="279"/>
        <v>465283.52220344997</v>
      </c>
    </row>
    <row r="345" spans="1:16" ht="29.25" customHeight="1" x14ac:dyDescent="0.2">
      <c r="A345" s="282" t="s">
        <v>468</v>
      </c>
      <c r="B345" s="283"/>
      <c r="C345" s="283"/>
      <c r="D345" s="283"/>
      <c r="E345" s="283"/>
      <c r="F345" s="283"/>
      <c r="G345" s="283"/>
      <c r="H345" s="283"/>
      <c r="I345" s="283"/>
      <c r="J345" s="283"/>
      <c r="K345" s="283"/>
      <c r="L345" s="283"/>
      <c r="M345" s="283"/>
      <c r="N345" s="283"/>
      <c r="O345" s="284"/>
    </row>
    <row r="346" spans="1:16" ht="29.25" customHeight="1" x14ac:dyDescent="0.2">
      <c r="A346" s="186">
        <v>272</v>
      </c>
      <c r="B346" s="188" t="s">
        <v>987</v>
      </c>
      <c r="C346" s="188" t="s">
        <v>266</v>
      </c>
      <c r="D346" s="91" t="s">
        <v>1056</v>
      </c>
      <c r="E346" s="189" t="s">
        <v>260</v>
      </c>
      <c r="F346" s="189" t="s">
        <v>19</v>
      </c>
      <c r="G346" s="140">
        <v>60000</v>
      </c>
      <c r="H346" s="140">
        <v>0</v>
      </c>
      <c r="I346" s="140">
        <f t="shared" ref="I346:I349" si="280">SUM(G346:H346)</f>
        <v>60000</v>
      </c>
      <c r="J346" s="141">
        <f>IF(G346&gt;=Datos!$D$14,(Datos!$D$14*Datos!$C$14),IF(G346&lt;=Datos!$D$14,(G346*Datos!$C$14)))</f>
        <v>1722</v>
      </c>
      <c r="K346" s="142">
        <v>3102.72</v>
      </c>
      <c r="L346" s="141">
        <f>IF(G346&gt;=Datos!$D$15,(Datos!$D$15*Datos!$C$15),IF(G346&lt;=Datos!$D$15,(G346*Datos!$C$15)))</f>
        <v>1824</v>
      </c>
      <c r="M346" s="140">
        <v>8116.95</v>
      </c>
      <c r="N346" s="140">
        <f t="shared" ref="N346:N347" si="281">SUM(J346:M346)</f>
        <v>14765.669999999998</v>
      </c>
      <c r="O346" s="160">
        <f t="shared" ref="O346:O347" si="282">+G346-N346</f>
        <v>45234.33</v>
      </c>
    </row>
    <row r="347" spans="1:16" ht="29.25" customHeight="1" x14ac:dyDescent="0.2">
      <c r="A347" s="186">
        <v>273</v>
      </c>
      <c r="B347" s="188" t="s">
        <v>82</v>
      </c>
      <c r="C347" s="188" t="s">
        <v>266</v>
      </c>
      <c r="D347" s="91" t="s">
        <v>592</v>
      </c>
      <c r="E347" s="189" t="s">
        <v>260</v>
      </c>
      <c r="F347" s="189" t="s">
        <v>19</v>
      </c>
      <c r="G347" s="140">
        <v>76230</v>
      </c>
      <c r="H347" s="140">
        <v>0</v>
      </c>
      <c r="I347" s="140">
        <f t="shared" si="280"/>
        <v>76230</v>
      </c>
      <c r="J347" s="141">
        <f>IF(G347&gt;=Datos!$D$14,(Datos!$D$14*Datos!$C$14),IF(G347&lt;=Datos!$D$14,(G347*Datos!$C$14)))</f>
        <v>2187.8009999999999</v>
      </c>
      <c r="K347" s="142">
        <f>IF((G347-J347-L347)&lt;=Datos!$G$7,"0",IF((G347-J347-L347)&lt;=Datos!$G$8,((G347-J347-L347)-Datos!$F$8)*Datos!$I$6,IF((G347-J347-L347)&lt;=Datos!$G$9,Datos!$I$8+((G347-J347-L347)-Datos!$F$9)*Datos!$J$6,IF((G347-J347-L347)&gt;=Datos!$F$10,(Datos!$I$8+Datos!$J$8)+((G347-J347-L347)-Datos!$F$10)*Datos!$K$6))))</f>
        <v>6540.8370666666669</v>
      </c>
      <c r="L347" s="141">
        <f>IF(G347&gt;=Datos!$D$15,(Datos!$D$15*Datos!$C$15),IF(G347&lt;=Datos!$D$15,(G347*Datos!$C$15)))</f>
        <v>2317.3919999999998</v>
      </c>
      <c r="M347" s="140">
        <v>3214.97</v>
      </c>
      <c r="N347" s="140">
        <f t="shared" si="281"/>
        <v>14261.000066666666</v>
      </c>
      <c r="O347" s="160">
        <f t="shared" si="282"/>
        <v>61968.999933333333</v>
      </c>
    </row>
    <row r="348" spans="1:16" ht="29.25" customHeight="1" x14ac:dyDescent="0.2">
      <c r="A348" s="186">
        <v>274</v>
      </c>
      <c r="B348" s="188" t="s">
        <v>156</v>
      </c>
      <c r="C348" s="188" t="s">
        <v>266</v>
      </c>
      <c r="D348" s="91" t="s">
        <v>592</v>
      </c>
      <c r="E348" s="189" t="s">
        <v>260</v>
      </c>
      <c r="F348" s="189" t="s">
        <v>19</v>
      </c>
      <c r="G348" s="140">
        <v>76230</v>
      </c>
      <c r="H348" s="140">
        <v>0</v>
      </c>
      <c r="I348" s="140">
        <f t="shared" si="280"/>
        <v>76230</v>
      </c>
      <c r="J348" s="141">
        <f>IF(G348&gt;=Datos!$D$14,(Datos!$D$14*Datos!$C$14),IF(G348&lt;=Datos!$D$14,(G348*Datos!$C$14)))</f>
        <v>2187.8009999999999</v>
      </c>
      <c r="K348" s="142">
        <f>IF((G348-J348-L348)&lt;=Datos!$G$7,"0",IF((G348-J348-L348)&lt;=Datos!$G$8,((G348-J348-L348)-Datos!$F$8)*Datos!$I$6,IF((G348-J348-L348)&lt;=Datos!$G$9,Datos!$I$8+((G348-J348-L348)-Datos!$F$9)*Datos!$J$6,IF((G348-J348-L348)&gt;=Datos!$F$10,(Datos!$I$8+Datos!$J$8)+((G348-J348-L348)-Datos!$F$10)*Datos!$K$6))))</f>
        <v>6540.8370666666669</v>
      </c>
      <c r="L348" s="141">
        <f>IF(G348&gt;=Datos!$D$15,(Datos!$D$15*Datos!$C$15),IF(G348&lt;=Datos!$D$15,(G348*Datos!$C$15)))</f>
        <v>2317.3919999999998</v>
      </c>
      <c r="M348" s="140">
        <v>4025</v>
      </c>
      <c r="N348" s="140">
        <f>SUM(J348:M348)</f>
        <v>15071.030066666666</v>
      </c>
      <c r="O348" s="160">
        <f>+G348-N348</f>
        <v>61158.969933333334</v>
      </c>
    </row>
    <row r="349" spans="1:16" ht="29.25" customHeight="1" x14ac:dyDescent="0.2">
      <c r="A349" s="186">
        <v>275</v>
      </c>
      <c r="B349" s="188" t="s">
        <v>41</v>
      </c>
      <c r="C349" s="188" t="s">
        <v>266</v>
      </c>
      <c r="D349" s="91" t="s">
        <v>592</v>
      </c>
      <c r="E349" s="189" t="s">
        <v>260</v>
      </c>
      <c r="F349" s="189" t="s">
        <v>261</v>
      </c>
      <c r="G349" s="140">
        <v>72600</v>
      </c>
      <c r="H349" s="140">
        <v>0</v>
      </c>
      <c r="I349" s="140">
        <f t="shared" si="280"/>
        <v>72600</v>
      </c>
      <c r="J349" s="141">
        <f>IF(G349&gt;=Datos!$D$14,(Datos!$D$14*Datos!$C$14),IF(G349&lt;=Datos!$D$14,(G349*Datos!$C$14)))</f>
        <v>2083.62</v>
      </c>
      <c r="K349" s="142">
        <f>IF((G349-J349-L349)&lt;=Datos!$G$7,"0",IF((G349-J349-L349)&lt;=Datos!$G$8,((G349-J349-L349)-Datos!$F$8)*Datos!$I$6,IF((G349-J349-L349)&lt;=Datos!$G$9,Datos!$I$8+((G349-J349-L349)-Datos!$F$9)*Datos!$J$6,IF((G349-J349-L349)&gt;=Datos!$F$10,(Datos!$I$8+Datos!$J$8)+((G349-J349-L349)-Datos!$F$10)*Datos!$K$6))))</f>
        <v>5857.743666666669</v>
      </c>
      <c r="L349" s="141">
        <f>IF(G349&gt;=Datos!$D$15,(Datos!$D$15*Datos!$C$15),IF(G349&lt;=Datos!$D$15,(G349*Datos!$C$15)))</f>
        <v>2207.04</v>
      </c>
      <c r="M349" s="140">
        <v>3340.92</v>
      </c>
      <c r="N349" s="140">
        <f t="shared" ref="N349" si="283">SUM(J349:M349)</f>
        <v>13489.323666666669</v>
      </c>
      <c r="O349" s="160">
        <f t="shared" ref="O349" si="284">+G349-N349</f>
        <v>59110.676333333329</v>
      </c>
    </row>
    <row r="350" spans="1:16" s="193" customFormat="1" ht="29.25" customHeight="1" x14ac:dyDescent="0.2">
      <c r="A350" s="282" t="s">
        <v>422</v>
      </c>
      <c r="B350" s="283"/>
      <c r="C350" s="191">
        <v>4</v>
      </c>
      <c r="D350" s="218"/>
      <c r="E350" s="192"/>
      <c r="F350" s="144"/>
      <c r="G350" s="145">
        <f>SUM(G346:G349)</f>
        <v>285060</v>
      </c>
      <c r="H350" s="145">
        <f t="shared" ref="H350:O350" si="285">SUM(H346:H349)</f>
        <v>0</v>
      </c>
      <c r="I350" s="145">
        <f t="shared" si="285"/>
        <v>285060</v>
      </c>
      <c r="J350" s="145">
        <f t="shared" si="285"/>
        <v>8181.2219999999998</v>
      </c>
      <c r="K350" s="145">
        <f t="shared" si="285"/>
        <v>22042.137800000004</v>
      </c>
      <c r="L350" s="145">
        <f t="shared" si="285"/>
        <v>8665.8240000000005</v>
      </c>
      <c r="M350" s="145">
        <f>SUM(M346:M349)</f>
        <v>18697.84</v>
      </c>
      <c r="N350" s="145">
        <f t="shared" si="285"/>
        <v>57587.023800000003</v>
      </c>
      <c r="O350" s="145">
        <f t="shared" si="285"/>
        <v>227472.9762</v>
      </c>
    </row>
    <row r="351" spans="1:16" ht="29.25" customHeight="1" x14ac:dyDescent="0.2">
      <c r="A351" s="282" t="s">
        <v>1072</v>
      </c>
      <c r="B351" s="283"/>
      <c r="C351" s="283"/>
      <c r="D351" s="283"/>
      <c r="E351" s="283"/>
      <c r="F351" s="283"/>
      <c r="G351" s="283"/>
      <c r="H351" s="283"/>
      <c r="I351" s="283"/>
      <c r="J351" s="283"/>
      <c r="K351" s="283"/>
      <c r="L351" s="283"/>
      <c r="M351" s="283"/>
      <c r="N351" s="283"/>
      <c r="O351" s="284"/>
    </row>
    <row r="352" spans="1:16" ht="29.25" customHeight="1" x14ac:dyDescent="0.2">
      <c r="A352" s="186">
        <v>276</v>
      </c>
      <c r="B352" s="188" t="s">
        <v>333</v>
      </c>
      <c r="C352" s="188" t="s">
        <v>265</v>
      </c>
      <c r="D352" s="91" t="s">
        <v>1073</v>
      </c>
      <c r="E352" s="189" t="s">
        <v>260</v>
      </c>
      <c r="F352" s="189" t="s">
        <v>19</v>
      </c>
      <c r="G352" s="140">
        <v>135000</v>
      </c>
      <c r="H352" s="140">
        <v>0</v>
      </c>
      <c r="I352" s="140">
        <f t="shared" ref="I352" si="286">SUM(G352:H352)</f>
        <v>135000</v>
      </c>
      <c r="J352" s="141">
        <f>IF(G352&gt;=Datos!$D$14,(Datos!$D$14*Datos!$C$14),IF(G352&lt;=Datos!$D$14,(G352*Datos!$C$14)))</f>
        <v>3874.5</v>
      </c>
      <c r="K352" s="142">
        <f>IF((G352-J352-L352)&lt;=Datos!$G$7,"0",IF((G352-J352-L352)&lt;=Datos!$G$8,((G352-J352-L352)-Datos!$F$8)*Datos!$I$6,IF((G352-J352-L352)&lt;=Datos!$G$9,Datos!$I$8+((G352-J352-L352)-Datos!$F$9)*Datos!$J$6,IF((G352-J352-L352)&gt;=Datos!$F$10,(Datos!$I$8+Datos!$J$8)+((G352-J352-L352)-Datos!$F$10)*Datos!$K$6))))</f>
        <v>20338.235666666667</v>
      </c>
      <c r="L352" s="141">
        <f>IF(G352&gt;=Datos!$D$15,(Datos!$D$15*Datos!$C$15),IF(G352&lt;=Datos!$D$15,(G352*Datos!$C$15)))</f>
        <v>4104</v>
      </c>
      <c r="M352" s="140">
        <v>25</v>
      </c>
      <c r="N352" s="140">
        <f t="shared" ref="N352" si="287">SUM(J352:M352)</f>
        <v>28341.735666666667</v>
      </c>
      <c r="O352" s="160">
        <f t="shared" ref="O352" si="288">+G352-N352</f>
        <v>106658.26433333333</v>
      </c>
    </row>
    <row r="353" spans="1:15" s="193" customFormat="1" ht="29.25" customHeight="1" x14ac:dyDescent="0.2">
      <c r="A353" s="282" t="s">
        <v>422</v>
      </c>
      <c r="B353" s="283"/>
      <c r="C353" s="191">
        <v>1</v>
      </c>
      <c r="D353" s="218"/>
      <c r="E353" s="192"/>
      <c r="F353" s="144"/>
      <c r="G353" s="145">
        <f t="shared" ref="G353:O353" si="289">SUM(G352:G352)</f>
        <v>135000</v>
      </c>
      <c r="H353" s="145">
        <f t="shared" si="289"/>
        <v>0</v>
      </c>
      <c r="I353" s="145">
        <f t="shared" si="289"/>
        <v>135000</v>
      </c>
      <c r="J353" s="145">
        <f t="shared" si="289"/>
        <v>3874.5</v>
      </c>
      <c r="K353" s="145">
        <f t="shared" si="289"/>
        <v>20338.235666666667</v>
      </c>
      <c r="L353" s="145">
        <f t="shared" si="289"/>
        <v>4104</v>
      </c>
      <c r="M353" s="145">
        <f t="shared" si="289"/>
        <v>25</v>
      </c>
      <c r="N353" s="145">
        <f t="shared" si="289"/>
        <v>28341.735666666667</v>
      </c>
      <c r="O353" s="145">
        <f t="shared" si="289"/>
        <v>106658.26433333333</v>
      </c>
    </row>
    <row r="354" spans="1:15" ht="29.25" customHeight="1" x14ac:dyDescent="0.2">
      <c r="A354" s="282" t="s">
        <v>469</v>
      </c>
      <c r="B354" s="283"/>
      <c r="C354" s="283"/>
      <c r="D354" s="283"/>
      <c r="E354" s="283"/>
      <c r="F354" s="283"/>
      <c r="G354" s="283"/>
      <c r="H354" s="283"/>
      <c r="I354" s="283"/>
      <c r="J354" s="283"/>
      <c r="K354" s="283"/>
      <c r="L354" s="283"/>
      <c r="M354" s="283"/>
      <c r="N354" s="283"/>
      <c r="O354" s="284"/>
    </row>
    <row r="355" spans="1:15" ht="29.25" customHeight="1" x14ac:dyDescent="0.2">
      <c r="A355" s="186">
        <v>277</v>
      </c>
      <c r="B355" s="188" t="s">
        <v>466</v>
      </c>
      <c r="C355" s="188" t="s">
        <v>265</v>
      </c>
      <c r="D355" s="91" t="s">
        <v>223</v>
      </c>
      <c r="E355" s="189" t="s">
        <v>260</v>
      </c>
      <c r="F355" s="189" t="s">
        <v>19</v>
      </c>
      <c r="G355" s="140">
        <v>82582.5</v>
      </c>
      <c r="H355" s="140">
        <v>0</v>
      </c>
      <c r="I355" s="140">
        <f t="shared" ref="I355:I363" si="290">SUM(G355:H355)</f>
        <v>82582.5</v>
      </c>
      <c r="J355" s="141">
        <f>IF(G355&gt;=Datos!$D$14,(Datos!$D$14*Datos!$C$14),IF(G355&lt;=Datos!$D$14,(G355*Datos!$C$14)))</f>
        <v>2370.1177499999999</v>
      </c>
      <c r="K355" s="142">
        <f>IF((G355-J355-L355)&lt;=Datos!$G$7,"0",IF((G355-J355-L355)&lt;=Datos!$G$8,((G355-J355-L355)-Datos!$F$8)*Datos!$I$6,IF((G355-J355-L355)&lt;=Datos!$G$9,Datos!$I$8+((G355-J355-L355)-Datos!$F$9)*Datos!$J$6,IF((G355-J355-L355)&gt;=Datos!$F$10,(Datos!$I$8+Datos!$J$8)+((G355-J355-L355)-Datos!$F$10)*Datos!$K$6))))</f>
        <v>8008.3292291666658</v>
      </c>
      <c r="L355" s="141">
        <f>IF(G355&gt;=Datos!$D$15,(Datos!$D$15*Datos!$C$15),IF(G355&lt;=Datos!$D$15,(G355*Datos!$C$15)))</f>
        <v>2510.5079999999998</v>
      </c>
      <c r="M355" s="140">
        <v>25</v>
      </c>
      <c r="N355" s="140">
        <f t="shared" ref="N355:N361" si="291">SUM(J355:M355)</f>
        <v>12913.954979166665</v>
      </c>
      <c r="O355" s="160">
        <f t="shared" ref="O355:O361" si="292">+G355-N355</f>
        <v>69668.545020833335</v>
      </c>
    </row>
    <row r="356" spans="1:15" ht="29.25" customHeight="1" x14ac:dyDescent="0.2">
      <c r="A356" s="186">
        <v>278</v>
      </c>
      <c r="B356" s="188" t="s">
        <v>988</v>
      </c>
      <c r="C356" s="188" t="s">
        <v>265</v>
      </c>
      <c r="D356" s="91" t="s">
        <v>224</v>
      </c>
      <c r="E356" s="189" t="s">
        <v>260</v>
      </c>
      <c r="F356" s="189" t="s">
        <v>19</v>
      </c>
      <c r="G356" s="140">
        <v>68250</v>
      </c>
      <c r="H356" s="140">
        <v>0</v>
      </c>
      <c r="I356" s="140">
        <f t="shared" ref="I356" si="293">SUM(G356:H356)</f>
        <v>68250</v>
      </c>
      <c r="J356" s="141">
        <f>IF(G356&gt;=Datos!$D$14,(Datos!$D$14*Datos!$C$14),IF(G356&lt;=Datos!$D$14,(G356*Datos!$C$14)))</f>
        <v>1958.7750000000001</v>
      </c>
      <c r="K356" s="142">
        <f>IF((G356-J356-L356)&lt;=Datos!$G$7,"0",IF((G356-J356-L356)&lt;=Datos!$G$8,((G356-J356-L356)-Datos!$F$8)*Datos!$I$6,IF((G356-J356-L356)&lt;=Datos!$G$9,Datos!$I$8+((G356-J356-L356)-Datos!$F$9)*Datos!$J$6,IF((G356-J356-L356)&gt;=Datos!$F$10,(Datos!$I$8+Datos!$J$8)+((G356-J356-L356)-Datos!$F$10)*Datos!$K$6))))</f>
        <v>5039.1606666666667</v>
      </c>
      <c r="L356" s="141">
        <f>IF(G356&gt;=Datos!$D$15,(Datos!$D$15*Datos!$C$15),IF(G356&lt;=Datos!$D$15,(G356*Datos!$C$15)))</f>
        <v>2074.8000000000002</v>
      </c>
      <c r="M356" s="140">
        <v>25</v>
      </c>
      <c r="N356" s="140">
        <f t="shared" ref="N356" si="294">SUM(J356:M356)</f>
        <v>9097.7356666666674</v>
      </c>
      <c r="O356" s="160">
        <f t="shared" ref="O356" si="295">+G356-N356</f>
        <v>59152.264333333333</v>
      </c>
    </row>
    <row r="357" spans="1:15" ht="29.25" customHeight="1" x14ac:dyDescent="0.2">
      <c r="A357" s="186">
        <v>279</v>
      </c>
      <c r="B357" s="187" t="s">
        <v>38</v>
      </c>
      <c r="C357" s="188" t="s">
        <v>265</v>
      </c>
      <c r="D357" s="116" t="s">
        <v>228</v>
      </c>
      <c r="E357" s="189" t="s">
        <v>260</v>
      </c>
      <c r="F357" s="189" t="s">
        <v>19</v>
      </c>
      <c r="G357" s="117">
        <v>82582.5</v>
      </c>
      <c r="H357" s="140">
        <v>0</v>
      </c>
      <c r="I357" s="140">
        <f t="shared" si="290"/>
        <v>82582.5</v>
      </c>
      <c r="J357" s="141">
        <f>IF(G357&gt;=Datos!$D$14,(Datos!$D$14*Datos!$C$14),IF(G357&lt;=Datos!$D$14,(G357*Datos!$C$14)))</f>
        <v>2370.1177499999999</v>
      </c>
      <c r="K357" s="142">
        <f>IF((G357-J357-L357)&lt;=Datos!$G$7,"0",IF((G357-J357-L357)&lt;=Datos!$G$8,((G357-J357-L357)-Datos!$F$8)*Datos!$I$6,IF((G357-J357-L357)&lt;=Datos!$G$9,Datos!$I$8+((G357-J357-L357)-Datos!$F$9)*Datos!$J$6,IF((G357-J357-L357)&gt;=Datos!$F$10,(Datos!$I$8+Datos!$J$8)+((G357-J357-L357)-Datos!$F$10)*Datos!$K$6))))</f>
        <v>8008.3292291666658</v>
      </c>
      <c r="L357" s="141">
        <f>IF(G357&gt;=Datos!$D$15,(Datos!$D$15*Datos!$C$15),IF(G357&lt;=Datos!$D$15,(G357*Datos!$C$15)))</f>
        <v>2510.5079999999998</v>
      </c>
      <c r="M357" s="140">
        <v>25</v>
      </c>
      <c r="N357" s="140">
        <f t="shared" si="291"/>
        <v>12913.954979166665</v>
      </c>
      <c r="O357" s="160">
        <f t="shared" si="292"/>
        <v>69668.545020833335</v>
      </c>
    </row>
    <row r="358" spans="1:15" ht="29.25" customHeight="1" x14ac:dyDescent="0.2">
      <c r="A358" s="186">
        <v>280</v>
      </c>
      <c r="B358" s="188" t="s">
        <v>172</v>
      </c>
      <c r="C358" s="188" t="s">
        <v>265</v>
      </c>
      <c r="D358" s="91" t="s">
        <v>238</v>
      </c>
      <c r="E358" s="189" t="s">
        <v>260</v>
      </c>
      <c r="F358" s="189" t="s">
        <v>19</v>
      </c>
      <c r="G358" s="140">
        <v>35000</v>
      </c>
      <c r="H358" s="140">
        <v>0</v>
      </c>
      <c r="I358" s="140">
        <f t="shared" si="290"/>
        <v>35000</v>
      </c>
      <c r="J358" s="141">
        <f>IF(G358&gt;=Datos!$D$14,(Datos!$D$14*Datos!$C$14),IF(G358&lt;=Datos!$D$14,(G358*Datos!$C$14)))</f>
        <v>1004.5</v>
      </c>
      <c r="K358" s="142" t="str">
        <f>IF((G358-J358-L358)&lt;=Datos!$G$7,"0",IF((G358-J358-L358)&lt;=Datos!$G$8,((G358-J358-L358)-Datos!$F$8)*Datos!$I$6,IF((G358-J358-L358)&lt;=Datos!$G$9,Datos!$I$8+((G358-J358-L358)-Datos!$F$9)*Datos!$J$6,IF((G358-J358-L358)&gt;=Datos!$F$10,(Datos!$I$8+Datos!$J$8)+((G358-J358-L358)-Datos!$F$10)*Datos!$K$6))))</f>
        <v>0</v>
      </c>
      <c r="L358" s="141">
        <f>IF(G358&gt;=Datos!$D$15,(Datos!$D$15*Datos!$C$15),IF(G358&lt;=Datos!$D$15,(G358*Datos!$C$15)))</f>
        <v>1064</v>
      </c>
      <c r="M358" s="140">
        <v>25</v>
      </c>
      <c r="N358" s="140">
        <f t="shared" si="291"/>
        <v>2093.5</v>
      </c>
      <c r="O358" s="160">
        <f t="shared" si="292"/>
        <v>32906.5</v>
      </c>
    </row>
    <row r="359" spans="1:15" ht="29.25" customHeight="1" x14ac:dyDescent="0.2">
      <c r="A359" s="186">
        <v>281</v>
      </c>
      <c r="B359" s="188" t="s">
        <v>121</v>
      </c>
      <c r="C359" s="188" t="s">
        <v>265</v>
      </c>
      <c r="D359" s="91" t="s">
        <v>549</v>
      </c>
      <c r="E359" s="189" t="s">
        <v>260</v>
      </c>
      <c r="F359" s="189" t="s">
        <v>19</v>
      </c>
      <c r="G359" s="140">
        <v>91047.21</v>
      </c>
      <c r="H359" s="140">
        <v>0</v>
      </c>
      <c r="I359" s="140">
        <f t="shared" si="290"/>
        <v>91047.21</v>
      </c>
      <c r="J359" s="141">
        <f>IF(G359&gt;=Datos!$D$14,(Datos!$D$14*Datos!$C$14),IF(G359&lt;=Datos!$D$14,(G359*Datos!$C$14)))</f>
        <v>2613.0549270000001</v>
      </c>
      <c r="K359" s="142">
        <f>IF((G359-J359-L359)&lt;=Datos!$G$7,"0",IF((G359-J359-L359)&lt;=Datos!$G$8,((G359-J359-L359)-Datos!$F$8)*Datos!$I$6,IF((G359-J359-L359)&lt;=Datos!$G$9,Datos!$I$8+((G359-J359-L359)-Datos!$F$9)*Datos!$J$6,IF((G359-J359-L359)&gt;=Datos!$F$10,(Datos!$I$8+Datos!$J$8)+((G359-J359-L359)-Datos!$F$10)*Datos!$K$6))))</f>
        <v>9999.4406389166688</v>
      </c>
      <c r="L359" s="141">
        <f>IF(G359&gt;=Datos!$D$15,(Datos!$D$15*Datos!$C$15),IF(G359&lt;=Datos!$D$15,(G359*Datos!$C$15)))</f>
        <v>2767.835184</v>
      </c>
      <c r="M359" s="140">
        <v>25</v>
      </c>
      <c r="N359" s="140">
        <f t="shared" si="291"/>
        <v>15405.330749916669</v>
      </c>
      <c r="O359" s="160">
        <f t="shared" si="292"/>
        <v>75641.879250083337</v>
      </c>
    </row>
    <row r="360" spans="1:15" ht="29.25" customHeight="1" x14ac:dyDescent="0.2">
      <c r="A360" s="186">
        <v>282</v>
      </c>
      <c r="B360" s="91" t="s">
        <v>755</v>
      </c>
      <c r="C360" s="188" t="s">
        <v>265</v>
      </c>
      <c r="D360" s="91" t="s">
        <v>223</v>
      </c>
      <c r="E360" s="189" t="s">
        <v>260</v>
      </c>
      <c r="F360" s="189" t="s">
        <v>19</v>
      </c>
      <c r="G360" s="140">
        <v>91047.21</v>
      </c>
      <c r="H360" s="140">
        <v>0</v>
      </c>
      <c r="I360" s="140">
        <f t="shared" si="290"/>
        <v>91047.21</v>
      </c>
      <c r="J360" s="141">
        <f>IF(G360&gt;=Datos!$D$14,(Datos!$D$14*Datos!$C$14),IF(G360&lt;=Datos!$D$14,(G360*Datos!$C$14)))</f>
        <v>2613.0549270000001</v>
      </c>
      <c r="K360" s="142">
        <f>IF((G360-J360-L360)&lt;=Datos!$G$7,"0",IF((G360-J360-L360)&lt;=Datos!$G$8,((G360-J360-L360)-Datos!$F$8)*Datos!$I$6,IF((G360-J360-L360)&lt;=Datos!$G$9,Datos!$I$8+((G360-J360-L360)-Datos!$F$9)*Datos!$J$6,IF((G360-J360-L360)&gt;=Datos!$F$10,(Datos!$I$8+Datos!$J$8)+((G360-J360-L360)-Datos!$F$10)*Datos!$K$6))))</f>
        <v>9999.4406389166688</v>
      </c>
      <c r="L360" s="141">
        <f>IF(G360&gt;=Datos!$D$15,(Datos!$D$15*Datos!$C$15),IF(G360&lt;=Datos!$D$15,(G360*Datos!$C$15)))</f>
        <v>2767.835184</v>
      </c>
      <c r="M360" s="140">
        <v>25</v>
      </c>
      <c r="N360" s="140">
        <f t="shared" si="291"/>
        <v>15405.330749916669</v>
      </c>
      <c r="O360" s="160">
        <f t="shared" si="292"/>
        <v>75641.879250083337</v>
      </c>
    </row>
    <row r="361" spans="1:15" ht="29.25" customHeight="1" x14ac:dyDescent="0.2">
      <c r="A361" s="186">
        <v>283</v>
      </c>
      <c r="B361" s="188" t="s">
        <v>31</v>
      </c>
      <c r="C361" s="188" t="s">
        <v>265</v>
      </c>
      <c r="D361" s="91" t="s">
        <v>224</v>
      </c>
      <c r="E361" s="189" t="s">
        <v>260</v>
      </c>
      <c r="F361" s="189" t="s">
        <v>19</v>
      </c>
      <c r="G361" s="140">
        <v>85390.31</v>
      </c>
      <c r="H361" s="140">
        <v>0</v>
      </c>
      <c r="I361" s="140">
        <f t="shared" si="290"/>
        <v>85390.31</v>
      </c>
      <c r="J361" s="141">
        <f>IF(G361&gt;=Datos!$D$14,(Datos!$D$14*Datos!$C$14),IF(G361&lt;=Datos!$D$14,(G361*Datos!$C$14)))</f>
        <v>2450.7018969999999</v>
      </c>
      <c r="K361" s="142">
        <v>7708.91</v>
      </c>
      <c r="L361" s="141">
        <f>IF(G361&gt;=Datos!$D$15,(Datos!$D$15*Datos!$C$15),IF(G361&lt;=Datos!$D$15,(G361*Datos!$C$15)))</f>
        <v>2595.8654240000001</v>
      </c>
      <c r="M361" s="140">
        <v>3864.56</v>
      </c>
      <c r="N361" s="140">
        <f t="shared" si="291"/>
        <v>16620.037321</v>
      </c>
      <c r="O361" s="160">
        <f t="shared" si="292"/>
        <v>68770.272679000002</v>
      </c>
    </row>
    <row r="362" spans="1:15" ht="29.25" customHeight="1" x14ac:dyDescent="0.2">
      <c r="A362" s="186">
        <v>284</v>
      </c>
      <c r="B362" s="188" t="s">
        <v>27</v>
      </c>
      <c r="C362" s="188" t="s">
        <v>265</v>
      </c>
      <c r="D362" s="91" t="s">
        <v>549</v>
      </c>
      <c r="E362" s="189" t="s">
        <v>260</v>
      </c>
      <c r="F362" s="189" t="s">
        <v>19</v>
      </c>
      <c r="G362" s="140">
        <v>85390.31</v>
      </c>
      <c r="H362" s="140">
        <v>0</v>
      </c>
      <c r="I362" s="140">
        <f t="shared" si="290"/>
        <v>85390.31</v>
      </c>
      <c r="J362" s="141">
        <f>IF(G362&gt;=Datos!$D$14,(Datos!$D$14*Datos!$C$14),IF(G362&lt;=Datos!$D$14,(G362*Datos!$C$14)))</f>
        <v>2450.7018969999999</v>
      </c>
      <c r="K362" s="142">
        <v>8188.86</v>
      </c>
      <c r="L362" s="141">
        <f>IF(G362&gt;=Datos!$D$15,(Datos!$D$15*Datos!$C$15),IF(G362&lt;=Datos!$D$15,(G362*Datos!$C$15)))</f>
        <v>2595.8654240000001</v>
      </c>
      <c r="M362" s="140">
        <v>1944.78</v>
      </c>
      <c r="N362" s="140">
        <f t="shared" ref="N362:N363" si="296">SUM(J362:M362)</f>
        <v>15180.207321</v>
      </c>
      <c r="O362" s="160">
        <f t="shared" ref="O362:O363" si="297">+G362-N362</f>
        <v>70210.102679000003</v>
      </c>
    </row>
    <row r="363" spans="1:15" ht="29.25" customHeight="1" x14ac:dyDescent="0.2">
      <c r="A363" s="186">
        <v>285</v>
      </c>
      <c r="B363" s="188" t="s">
        <v>184</v>
      </c>
      <c r="C363" s="188" t="s">
        <v>265</v>
      </c>
      <c r="D363" s="91" t="s">
        <v>228</v>
      </c>
      <c r="E363" s="189" t="s">
        <v>260</v>
      </c>
      <c r="F363" s="189" t="s">
        <v>261</v>
      </c>
      <c r="G363" s="140">
        <v>82582.5</v>
      </c>
      <c r="H363" s="140">
        <v>0</v>
      </c>
      <c r="I363" s="140">
        <f t="shared" si="290"/>
        <v>82582.5</v>
      </c>
      <c r="J363" s="141">
        <f>IF(G363&gt;=Datos!$D$14,(Datos!$D$14*Datos!$C$14),IF(G363&lt;=Datos!$D$14,(G363*Datos!$C$14)))</f>
        <v>2370.1177499999999</v>
      </c>
      <c r="K363" s="142">
        <f>IF((G363-J363-L363)&lt;=Datos!$G$7,"0",IF((G363-J363-L363)&lt;=Datos!$G$8,((G363-J363-L363)-Datos!$F$8)*Datos!$I$6,IF((G363-J363-L363)&lt;=Datos!$G$9,Datos!$I$8+((G363-J363-L363)-Datos!$F$9)*Datos!$J$6,IF((G363-J363-L363)&gt;=Datos!$F$10,(Datos!$I$8+Datos!$J$8)+((G363-J363-L363)-Datos!$F$10)*Datos!$K$6))))</f>
        <v>8008.3292291666658</v>
      </c>
      <c r="L363" s="141">
        <f>IF(G363&gt;=Datos!$D$15,(Datos!$D$15*Datos!$C$15),IF(G363&lt;=Datos!$D$15,(G363*Datos!$C$15)))</f>
        <v>2510.5079999999998</v>
      </c>
      <c r="M363" s="140">
        <v>25</v>
      </c>
      <c r="N363" s="140">
        <f t="shared" si="296"/>
        <v>12913.954979166665</v>
      </c>
      <c r="O363" s="160">
        <f t="shared" si="297"/>
        <v>69668.545020833335</v>
      </c>
    </row>
    <row r="364" spans="1:15" s="193" customFormat="1" ht="29.25" customHeight="1" x14ac:dyDescent="0.2">
      <c r="A364" s="282" t="s">
        <v>422</v>
      </c>
      <c r="B364" s="283"/>
      <c r="C364" s="191">
        <v>9</v>
      </c>
      <c r="D364" s="218"/>
      <c r="E364" s="192"/>
      <c r="F364" s="144"/>
      <c r="G364" s="145">
        <f t="shared" ref="G364:O364" si="298">SUM(G355:G363)</f>
        <v>703872.54</v>
      </c>
      <c r="H364" s="145">
        <f t="shared" si="298"/>
        <v>0</v>
      </c>
      <c r="I364" s="145">
        <f t="shared" si="298"/>
        <v>703872.54</v>
      </c>
      <c r="J364" s="145">
        <f t="shared" si="298"/>
        <v>20201.141898000002</v>
      </c>
      <c r="K364" s="145">
        <f t="shared" si="298"/>
        <v>64960.799632000002</v>
      </c>
      <c r="L364" s="145">
        <f t="shared" si="298"/>
        <v>21397.725215999999</v>
      </c>
      <c r="M364" s="145">
        <f t="shared" si="298"/>
        <v>5984.34</v>
      </c>
      <c r="N364" s="145">
        <f t="shared" si="298"/>
        <v>112544.006746</v>
      </c>
      <c r="O364" s="145">
        <f t="shared" si="298"/>
        <v>591328.53325400001</v>
      </c>
    </row>
    <row r="365" spans="1:15" ht="29.25" customHeight="1" x14ac:dyDescent="0.2">
      <c r="A365" s="282" t="s">
        <v>470</v>
      </c>
      <c r="B365" s="283"/>
      <c r="C365" s="283"/>
      <c r="D365" s="283"/>
      <c r="E365" s="283"/>
      <c r="F365" s="283"/>
      <c r="G365" s="283"/>
      <c r="H365" s="283"/>
      <c r="I365" s="283"/>
      <c r="J365" s="283"/>
      <c r="K365" s="283"/>
      <c r="L365" s="283"/>
      <c r="M365" s="283"/>
      <c r="N365" s="283"/>
      <c r="O365" s="284"/>
    </row>
    <row r="366" spans="1:15" ht="29.25" customHeight="1" x14ac:dyDescent="0.2">
      <c r="A366" s="186">
        <v>286</v>
      </c>
      <c r="B366" s="115" t="s">
        <v>254</v>
      </c>
      <c r="C366" s="188" t="s">
        <v>265</v>
      </c>
      <c r="D366" s="116" t="s">
        <v>592</v>
      </c>
      <c r="E366" s="189" t="s">
        <v>260</v>
      </c>
      <c r="F366" s="189" t="s">
        <v>19</v>
      </c>
      <c r="G366" s="117">
        <v>44467.5</v>
      </c>
      <c r="H366" s="140">
        <v>0</v>
      </c>
      <c r="I366" s="117">
        <f>SUM(G366:H366)</f>
        <v>44467.5</v>
      </c>
      <c r="J366" s="141">
        <f>IF(G366&gt;=Datos!$D$14,(Datos!$D$14*Datos!$C$14),IF(G366&lt;=Datos!$D$14,(G366*Datos!$C$14)))</f>
        <v>1276.2172499999999</v>
      </c>
      <c r="K366" s="142">
        <v>785.2</v>
      </c>
      <c r="L366" s="141">
        <f>IF(G366&gt;=Datos!$D$15,(Datos!$D$15*Datos!$C$15),IF(G366&lt;=Datos!$D$15,(G366*Datos!$C$15)))</f>
        <v>1351.8119999999999</v>
      </c>
      <c r="M366" s="140">
        <v>1944.78</v>
      </c>
      <c r="N366" s="140">
        <f t="shared" ref="N366:N370" si="299">SUM(J366:M366)</f>
        <v>5358.0092500000001</v>
      </c>
      <c r="O366" s="160">
        <f t="shared" ref="O366" si="300">+G366-N366</f>
        <v>39109.490749999997</v>
      </c>
    </row>
    <row r="367" spans="1:15" ht="29.25" customHeight="1" x14ac:dyDescent="0.2">
      <c r="A367" s="186">
        <v>287</v>
      </c>
      <c r="B367" s="187" t="s">
        <v>757</v>
      </c>
      <c r="C367" s="188" t="s">
        <v>265</v>
      </c>
      <c r="D367" s="116" t="s">
        <v>419</v>
      </c>
      <c r="E367" s="189" t="s">
        <v>260</v>
      </c>
      <c r="F367" s="189" t="s">
        <v>19</v>
      </c>
      <c r="G367" s="117">
        <v>45000</v>
      </c>
      <c r="H367" s="140">
        <v>0</v>
      </c>
      <c r="I367" s="117">
        <f t="shared" ref="I367:I370" si="301">SUM(G367:H367)</f>
        <v>45000</v>
      </c>
      <c r="J367" s="141">
        <f>IF(G367&gt;=Datos!$D$14,(Datos!$D$14*Datos!$C$14),IF(G367&lt;=Datos!$D$14,(G367*Datos!$C$14)))</f>
        <v>1291.5</v>
      </c>
      <c r="K367" s="142">
        <f>IF((G367-J367-L367)&lt;=Datos!$G$7,"0",IF((G367-J367-L367)&lt;=Datos!$G$8,((G367-J367-L367)-Datos!$F$8)*Datos!$I$6,IF((G367-J367-L367)&lt;=Datos!$G$9,Datos!$I$8+((G367-J367-L367)-Datos!$F$9)*Datos!$J$6,IF((G367-J367-L367)&gt;=Datos!$F$10,(Datos!$I$8+Datos!$J$8)+((G367-J367-L367)-Datos!$F$10)*Datos!$K$6))))</f>
        <v>1148.3234999999997</v>
      </c>
      <c r="L367" s="141">
        <f>IF(G367&gt;=Datos!$D$15,(Datos!$D$15*Datos!$C$15),IF(G367&lt;=Datos!$D$15,(G367*Datos!$C$15)))</f>
        <v>1368</v>
      </c>
      <c r="M367" s="140">
        <v>25</v>
      </c>
      <c r="N367" s="140">
        <f t="shared" si="299"/>
        <v>3832.8234999999995</v>
      </c>
      <c r="O367" s="160">
        <f t="shared" ref="O367" si="302">+G367-N367</f>
        <v>41167.176500000001</v>
      </c>
    </row>
    <row r="368" spans="1:15" ht="29.25" customHeight="1" x14ac:dyDescent="0.2">
      <c r="A368" s="186">
        <v>288</v>
      </c>
      <c r="B368" s="188" t="s">
        <v>756</v>
      </c>
      <c r="C368" s="188" t="s">
        <v>265</v>
      </c>
      <c r="D368" s="91" t="s">
        <v>592</v>
      </c>
      <c r="E368" s="189" t="s">
        <v>260</v>
      </c>
      <c r="F368" s="189" t="s">
        <v>19</v>
      </c>
      <c r="G368" s="140">
        <v>76230</v>
      </c>
      <c r="H368" s="140">
        <v>0</v>
      </c>
      <c r="I368" s="117">
        <f t="shared" si="301"/>
        <v>76230</v>
      </c>
      <c r="J368" s="141">
        <f>IF(G368&gt;=Datos!$D$14,(Datos!$D$14*Datos!$C$14),IF(G368&lt;=Datos!$D$14,(G368*Datos!$C$14)))</f>
        <v>2187.8009999999999</v>
      </c>
      <c r="K368" s="142">
        <f>IF((G368-J368-L368)&lt;=Datos!$G$7,"0",IF((G368-J368-L368)&lt;=Datos!$G$8,((G368-J368-L368)-Datos!$F$8)*Datos!$I$6,IF((G368-J368-L368)&lt;=Datos!$G$9,Datos!$I$8+((G368-J368-L368)-Datos!$F$9)*Datos!$J$6,IF((G368-J368-L368)&gt;=Datos!$F$10,(Datos!$I$8+Datos!$J$8)+((G368-J368-L368)-Datos!$F$10)*Datos!$K$6))))</f>
        <v>6540.8370666666669</v>
      </c>
      <c r="L368" s="141">
        <f>IF(G368&gt;=Datos!$D$15,(Datos!$D$15*Datos!$C$15),IF(G368&lt;=Datos!$D$15,(G368*Datos!$C$15)))</f>
        <v>2317.3919999999998</v>
      </c>
      <c r="M368" s="140">
        <v>25</v>
      </c>
      <c r="N368" s="140">
        <f t="shared" si="299"/>
        <v>11071.030066666666</v>
      </c>
      <c r="O368" s="160">
        <f t="shared" ref="O368" si="303">+G368-N368</f>
        <v>65158.969933333334</v>
      </c>
    </row>
    <row r="369" spans="1:16" ht="29.25" customHeight="1" x14ac:dyDescent="0.2">
      <c r="A369" s="186">
        <v>289</v>
      </c>
      <c r="B369" s="188" t="s">
        <v>758</v>
      </c>
      <c r="C369" s="188" t="s">
        <v>265</v>
      </c>
      <c r="D369" s="91" t="s">
        <v>592</v>
      </c>
      <c r="E369" s="189" t="s">
        <v>260</v>
      </c>
      <c r="F369" s="189" t="s">
        <v>19</v>
      </c>
      <c r="G369" s="140">
        <v>82582.5</v>
      </c>
      <c r="H369" s="140">
        <v>0</v>
      </c>
      <c r="I369" s="117">
        <f t="shared" si="301"/>
        <v>82582.5</v>
      </c>
      <c r="J369" s="141">
        <f>IF(G369&gt;=Datos!$D$14,(Datos!$D$14*Datos!$C$14),IF(G369&lt;=Datos!$D$14,(G369*Datos!$C$14)))</f>
        <v>2370.1177499999999</v>
      </c>
      <c r="K369" s="142">
        <v>7528.39</v>
      </c>
      <c r="L369" s="141">
        <f>IF(G369&gt;=Datos!$D$15,(Datos!$D$15*Datos!$C$15),IF(G369&lt;=Datos!$D$15,(G369*Datos!$C$15)))</f>
        <v>2510.5079999999998</v>
      </c>
      <c r="M369" s="140">
        <v>1944.78</v>
      </c>
      <c r="N369" s="140">
        <f t="shared" si="299"/>
        <v>14353.795750000001</v>
      </c>
      <c r="O369" s="160">
        <f t="shared" ref="O369:O370" si="304">+G369-N369</f>
        <v>68228.704249999995</v>
      </c>
    </row>
    <row r="370" spans="1:16" ht="29.25" customHeight="1" x14ac:dyDescent="0.2">
      <c r="A370" s="186">
        <v>290</v>
      </c>
      <c r="B370" s="187" t="s">
        <v>222</v>
      </c>
      <c r="C370" s="188" t="s">
        <v>265</v>
      </c>
      <c r="D370" s="116" t="s">
        <v>1074</v>
      </c>
      <c r="E370" s="189" t="s">
        <v>260</v>
      </c>
      <c r="F370" s="189" t="s">
        <v>19</v>
      </c>
      <c r="G370" s="117">
        <v>125000</v>
      </c>
      <c r="H370" s="140">
        <v>0</v>
      </c>
      <c r="I370" s="117">
        <f t="shared" si="301"/>
        <v>125000</v>
      </c>
      <c r="J370" s="141">
        <f>IF(G370&gt;=Datos!$D$14,(Datos!$D$14*Datos!$C$14),IF(G370&lt;=Datos!$D$14,(G370*Datos!$C$14)))</f>
        <v>3587.5</v>
      </c>
      <c r="K370" s="142">
        <f>IF((G370-J370-L370)&lt;=Datos!$G$7,"0",IF((G370-J370-L370)&lt;=Datos!$G$8,((G370-J370-L370)-Datos!$F$8)*Datos!$I$6,IF((G370-J370-L370)&lt;=Datos!$G$9,Datos!$I$8+((G370-J370-L370)-Datos!$F$9)*Datos!$J$6,IF((G370-J370-L370)&gt;=Datos!$F$10,(Datos!$I$8+Datos!$J$8)+((G370-J370-L370)-Datos!$F$10)*Datos!$K$6))))</f>
        <v>17985.985666666667</v>
      </c>
      <c r="L370" s="141">
        <f>IF(G370&gt;=Datos!$D$15,(Datos!$D$15*Datos!$C$15),IF(G370&lt;=Datos!$D$15,(G370*Datos!$C$15)))</f>
        <v>3800</v>
      </c>
      <c r="M370" s="140">
        <v>25</v>
      </c>
      <c r="N370" s="140">
        <f t="shared" si="299"/>
        <v>25398.485666666667</v>
      </c>
      <c r="O370" s="160">
        <f t="shared" si="304"/>
        <v>99601.514333333325</v>
      </c>
    </row>
    <row r="371" spans="1:16" s="193" customFormat="1" ht="29.25" customHeight="1" x14ac:dyDescent="0.2">
      <c r="A371" s="282" t="s">
        <v>422</v>
      </c>
      <c r="B371" s="283"/>
      <c r="C371" s="191">
        <v>5</v>
      </c>
      <c r="D371" s="218"/>
      <c r="E371" s="192"/>
      <c r="F371" s="144"/>
      <c r="G371" s="145">
        <f t="shared" ref="G371:O371" si="305">SUM(G366:G370)</f>
        <v>373280</v>
      </c>
      <c r="H371" s="145">
        <f t="shared" si="305"/>
        <v>0</v>
      </c>
      <c r="I371" s="145">
        <f t="shared" si="305"/>
        <v>373280</v>
      </c>
      <c r="J371" s="145">
        <f t="shared" si="305"/>
        <v>10713.135999999999</v>
      </c>
      <c r="K371" s="145">
        <f t="shared" si="305"/>
        <v>33988.736233333329</v>
      </c>
      <c r="L371" s="145">
        <f t="shared" si="305"/>
        <v>11347.712</v>
      </c>
      <c r="M371" s="145">
        <f t="shared" si="305"/>
        <v>3964.56</v>
      </c>
      <c r="N371" s="145">
        <f t="shared" si="305"/>
        <v>60014.144233333333</v>
      </c>
      <c r="O371" s="145">
        <f t="shared" si="305"/>
        <v>313265.8557666667</v>
      </c>
    </row>
    <row r="372" spans="1:16" ht="29.25" customHeight="1" x14ac:dyDescent="0.2">
      <c r="A372" s="282" t="s">
        <v>547</v>
      </c>
      <c r="B372" s="283"/>
      <c r="C372" s="283"/>
      <c r="D372" s="283"/>
      <c r="E372" s="283"/>
      <c r="F372" s="283"/>
      <c r="G372" s="283"/>
      <c r="H372" s="283"/>
      <c r="I372" s="283"/>
      <c r="J372" s="283"/>
      <c r="K372" s="283"/>
      <c r="L372" s="283"/>
      <c r="M372" s="283"/>
      <c r="N372" s="283"/>
      <c r="O372" s="284"/>
    </row>
    <row r="373" spans="1:16" ht="29.25" customHeight="1" x14ac:dyDescent="0.2">
      <c r="A373" s="186">
        <v>291</v>
      </c>
      <c r="B373" s="188" t="s">
        <v>707</v>
      </c>
      <c r="C373" s="188" t="s">
        <v>310</v>
      </c>
      <c r="D373" s="91" t="s">
        <v>224</v>
      </c>
      <c r="E373" s="189" t="s">
        <v>260</v>
      </c>
      <c r="F373" s="189" t="s">
        <v>19</v>
      </c>
      <c r="G373" s="140">
        <v>86711.63</v>
      </c>
      <c r="H373" s="140">
        <v>0</v>
      </c>
      <c r="I373" s="140">
        <f t="shared" ref="I373:I379" si="306">SUM(G373:H373)</f>
        <v>86711.63</v>
      </c>
      <c r="J373" s="141">
        <f>IF(G373&gt;=Datos!$D$14,(Datos!$D$14*Datos!$C$14),IF(G373&lt;=Datos!$D$14,(G373*Datos!$C$14)))</f>
        <v>2488.6237810000002</v>
      </c>
      <c r="K373" s="142">
        <f>IF((G373-J373-L373)&lt;=Datos!$G$7,"0",IF((G373-J373-L373)&lt;=Datos!$G$8,((G373-J373-L373)-Datos!$F$8)*Datos!$I$6,IF((G373-J373-L373)&lt;=Datos!$G$9,Datos!$I$8+((G373-J373-L373)-Datos!$F$9)*Datos!$J$6,IF((G373-J373-L373)&gt;=Datos!$F$10,(Datos!$I$8+Datos!$J$8)+((G373-J373-L373)-Datos!$F$10)*Datos!$K$6))))</f>
        <v>8979.6038334166697</v>
      </c>
      <c r="L373" s="141">
        <f>IF(G373&gt;=Datos!$D$15,(Datos!$D$15*Datos!$C$15),IF(G373&lt;=Datos!$D$15,(G373*Datos!$C$15)))</f>
        <v>2636.0335520000003</v>
      </c>
      <c r="M373" s="140">
        <v>25</v>
      </c>
      <c r="N373" s="140">
        <f t="shared" ref="N373" si="307">SUM(J373:M373)</f>
        <v>14129.261166416671</v>
      </c>
      <c r="O373" s="160">
        <f t="shared" ref="O373" si="308">+G373-N373</f>
        <v>72582.368833583329</v>
      </c>
    </row>
    <row r="374" spans="1:16" ht="29.25" customHeight="1" x14ac:dyDescent="0.2">
      <c r="A374" s="186">
        <v>292</v>
      </c>
      <c r="B374" s="188" t="s">
        <v>761</v>
      </c>
      <c r="C374" s="188" t="s">
        <v>310</v>
      </c>
      <c r="D374" s="91" t="s">
        <v>238</v>
      </c>
      <c r="E374" s="189" t="s">
        <v>260</v>
      </c>
      <c r="F374" s="189" t="s">
        <v>19</v>
      </c>
      <c r="G374" s="140">
        <v>35000</v>
      </c>
      <c r="H374" s="140">
        <v>0</v>
      </c>
      <c r="I374" s="140">
        <f t="shared" si="306"/>
        <v>35000</v>
      </c>
      <c r="J374" s="141">
        <f>IF(G374&gt;=Datos!$D$14,(Datos!$D$14*Datos!$C$14),IF(G374&lt;=Datos!$D$14,(G374*Datos!$C$14)))</f>
        <v>1004.5</v>
      </c>
      <c r="K374" s="142" t="str">
        <f>IF((G374-J374-L374)&lt;=Datos!$G$7,"0",IF((G374-J374-L374)&lt;=Datos!$G$8,((G374-J374-L374)-Datos!$F$8)*Datos!$I$6,IF((G374-J374-L374)&lt;=Datos!$G$9,Datos!$I$8+((G374-J374-L374)-Datos!$F$9)*Datos!$J$6,IF((G374-J374-L374)&gt;=Datos!$F$10,(Datos!$I$8+Datos!$J$8)+((G374-J374-L374)-Datos!$F$10)*Datos!$K$6))))</f>
        <v>0</v>
      </c>
      <c r="L374" s="141">
        <f>IF(G374&gt;=Datos!$D$15,(Datos!$D$15*Datos!$C$15),IF(G374&lt;=Datos!$D$15,(G374*Datos!$C$15)))</f>
        <v>1064</v>
      </c>
      <c r="M374" s="140">
        <v>25</v>
      </c>
      <c r="N374" s="140">
        <f t="shared" ref="N374" si="309">SUM(J374:M374)</f>
        <v>2093.5</v>
      </c>
      <c r="O374" s="160">
        <f t="shared" ref="O374" si="310">+G374-N374</f>
        <v>32906.5</v>
      </c>
    </row>
    <row r="375" spans="1:16" ht="29.25" customHeight="1" x14ac:dyDescent="0.2">
      <c r="A375" s="186">
        <v>293</v>
      </c>
      <c r="B375" s="188" t="s">
        <v>760</v>
      </c>
      <c r="C375" s="188" t="s">
        <v>310</v>
      </c>
      <c r="D375" s="91" t="s">
        <v>549</v>
      </c>
      <c r="E375" s="189" t="s">
        <v>260</v>
      </c>
      <c r="F375" s="189" t="s">
        <v>19</v>
      </c>
      <c r="G375" s="140">
        <v>69877.5</v>
      </c>
      <c r="H375" s="140">
        <v>0</v>
      </c>
      <c r="I375" s="140">
        <f t="shared" si="306"/>
        <v>69877.5</v>
      </c>
      <c r="J375" s="141">
        <f>IF(G375&gt;=Datos!$D$14,(Datos!$D$14*Datos!$C$14),IF(G375&lt;=Datos!$D$14,(G375*Datos!$C$14)))</f>
        <v>2005.48425</v>
      </c>
      <c r="K375" s="142">
        <f>IF((G375-J375-L375)&lt;=Datos!$G$7,"0",IF((G375-J375-L375)&lt;=Datos!$G$8,((G375-J375-L375)-Datos!$F$8)*Datos!$I$6,IF((G375-J375-L375)&lt;=Datos!$G$9,Datos!$I$8+((G375-J375-L375)-Datos!$F$9)*Datos!$J$6,IF((G375-J375-L375)&gt;=Datos!$F$10,(Datos!$I$8+Datos!$J$8)+((G375-J375-L375)-Datos!$F$10)*Datos!$K$6))))</f>
        <v>5345.4236166666678</v>
      </c>
      <c r="L375" s="141">
        <f>IF(G375&gt;=Datos!$D$15,(Datos!$D$15*Datos!$C$15),IF(G375&lt;=Datos!$D$15,(G375*Datos!$C$15)))</f>
        <v>2124.2759999999998</v>
      </c>
      <c r="M375" s="140">
        <v>25</v>
      </c>
      <c r="N375" s="140">
        <f t="shared" ref="N375:N378" si="311">SUM(J375:M375)</f>
        <v>9500.1838666666681</v>
      </c>
      <c r="O375" s="160">
        <f t="shared" ref="O375:O378" si="312">+G375-N375</f>
        <v>60377.316133333334</v>
      </c>
    </row>
    <row r="376" spans="1:16" ht="29.25" customHeight="1" x14ac:dyDescent="0.2">
      <c r="A376" s="186">
        <v>294</v>
      </c>
      <c r="B376" s="188" t="s">
        <v>759</v>
      </c>
      <c r="C376" s="188" t="s">
        <v>310</v>
      </c>
      <c r="D376" s="91" t="s">
        <v>231</v>
      </c>
      <c r="E376" s="189" t="s">
        <v>260</v>
      </c>
      <c r="F376" s="189" t="s">
        <v>19</v>
      </c>
      <c r="G376" s="140">
        <v>42462.69</v>
      </c>
      <c r="H376" s="140">
        <v>0</v>
      </c>
      <c r="I376" s="140">
        <f t="shared" si="306"/>
        <v>42462.69</v>
      </c>
      <c r="J376" s="141">
        <f>IF(G376&gt;=Datos!$D$14,(Datos!$D$14*Datos!$C$14),IF(G376&lt;=Datos!$D$14,(G376*Datos!$C$14)))</f>
        <v>1218.6792030000001</v>
      </c>
      <c r="K376" s="142">
        <f>IF((G376-J376-L376)&lt;=Datos!$G$7,"0",IF((G376-J376-L376)&lt;=Datos!$G$8,((G376-J376-L376)-Datos!$F$8)*Datos!$I$6,IF((G376-J376-L376)&lt;=Datos!$G$9,Datos!$I$8+((G376-J376-L376)-Datos!$F$9)*Datos!$J$6,IF((G376-J376-L376)&gt;=Datos!$F$10,(Datos!$I$8+Datos!$J$8)+((G376-J376-L376)-Datos!$F$10)*Datos!$K$6))))</f>
        <v>790.2202531500003</v>
      </c>
      <c r="L376" s="141">
        <f>IF(G376&gt;=Datos!$D$15,(Datos!$D$15*Datos!$C$15),IF(G376&lt;=Datos!$D$15,(G376*Datos!$C$15)))</f>
        <v>1290.8657760000001</v>
      </c>
      <c r="M376" s="140">
        <v>25</v>
      </c>
      <c r="N376" s="140">
        <f t="shared" si="311"/>
        <v>3324.7652321500004</v>
      </c>
      <c r="O376" s="160">
        <f t="shared" si="312"/>
        <v>39137.924767850003</v>
      </c>
    </row>
    <row r="377" spans="1:16" ht="29.25" customHeight="1" x14ac:dyDescent="0.2">
      <c r="A377" s="186">
        <v>295</v>
      </c>
      <c r="B377" s="187" t="s">
        <v>326</v>
      </c>
      <c r="C377" s="188" t="s">
        <v>310</v>
      </c>
      <c r="D377" s="116" t="s">
        <v>549</v>
      </c>
      <c r="E377" s="189" t="s">
        <v>260</v>
      </c>
      <c r="F377" s="189" t="s">
        <v>19</v>
      </c>
      <c r="G377" s="117">
        <v>69877.5</v>
      </c>
      <c r="H377" s="140">
        <v>0</v>
      </c>
      <c r="I377" s="140">
        <f t="shared" si="306"/>
        <v>69877.5</v>
      </c>
      <c r="J377" s="141">
        <f>IF(G377&gt;=Datos!$D$14,(Datos!$D$14*Datos!$C$14),IF(G377&lt;=Datos!$D$14,(G377*Datos!$C$14)))</f>
        <v>2005.48425</v>
      </c>
      <c r="K377" s="142">
        <f>IF((G377-J377-L377)&lt;=Datos!$G$7,"0",IF((G377-J377-L377)&lt;=Datos!$G$8,((G377-J377-L377)-Datos!$F$8)*Datos!$I$6,IF((G377-J377-L377)&lt;=Datos!$G$9,Datos!$I$8+((G377-J377-L377)-Datos!$F$9)*Datos!$J$6,IF((G377-J377-L377)&gt;=Datos!$F$10,(Datos!$I$8+Datos!$J$8)+((G377-J377-L377)-Datos!$F$10)*Datos!$K$6))))</f>
        <v>5345.4236166666678</v>
      </c>
      <c r="L377" s="141">
        <f>IF(G377&gt;=Datos!$D$15,(Datos!$D$15*Datos!$C$15),IF(G377&lt;=Datos!$D$15,(G377*Datos!$C$15)))</f>
        <v>2124.2759999999998</v>
      </c>
      <c r="M377" s="140">
        <v>25</v>
      </c>
      <c r="N377" s="140">
        <f t="shared" si="311"/>
        <v>9500.1838666666681</v>
      </c>
      <c r="O377" s="160">
        <f t="shared" si="312"/>
        <v>60377.316133333334</v>
      </c>
    </row>
    <row r="378" spans="1:16" ht="29.25" customHeight="1" x14ac:dyDescent="0.2">
      <c r="A378" s="186">
        <v>296</v>
      </c>
      <c r="B378" s="188" t="s">
        <v>1036</v>
      </c>
      <c r="C378" s="188" t="s">
        <v>310</v>
      </c>
      <c r="D378" s="91" t="s">
        <v>224</v>
      </c>
      <c r="E378" s="189" t="s">
        <v>260</v>
      </c>
      <c r="F378" s="189" t="s">
        <v>19</v>
      </c>
      <c r="G378" s="140">
        <v>85800</v>
      </c>
      <c r="H378" s="140">
        <v>0</v>
      </c>
      <c r="I378" s="140">
        <f t="shared" si="306"/>
        <v>85800</v>
      </c>
      <c r="J378" s="141">
        <f>IF(G378&gt;=Datos!$D$14,(Datos!$D$14*Datos!$C$14),IF(G378&lt;=Datos!$D$14,(G378*Datos!$C$14)))</f>
        <v>2462.46</v>
      </c>
      <c r="K378" s="142">
        <v>8285.23</v>
      </c>
      <c r="L378" s="141">
        <f>IF(G378&gt;=Datos!$D$15,(Datos!$D$15*Datos!$C$15),IF(G378&lt;=Datos!$D$15,(G378*Datos!$C$15)))</f>
        <v>2608.3200000000002</v>
      </c>
      <c r="M378" s="140">
        <v>1944.78</v>
      </c>
      <c r="N378" s="140">
        <f t="shared" si="311"/>
        <v>15300.789999999999</v>
      </c>
      <c r="O378" s="160">
        <f t="shared" si="312"/>
        <v>70499.210000000006</v>
      </c>
    </row>
    <row r="379" spans="1:16" ht="29.25" customHeight="1" x14ac:dyDescent="0.2">
      <c r="A379" s="186">
        <v>297</v>
      </c>
      <c r="B379" s="187" t="s">
        <v>480</v>
      </c>
      <c r="C379" s="188" t="s">
        <v>310</v>
      </c>
      <c r="D379" s="116" t="s">
        <v>224</v>
      </c>
      <c r="E379" s="189" t="s">
        <v>260</v>
      </c>
      <c r="F379" s="189" t="s">
        <v>261</v>
      </c>
      <c r="G379" s="117">
        <v>86711.63</v>
      </c>
      <c r="H379" s="140">
        <v>0</v>
      </c>
      <c r="I379" s="140">
        <f t="shared" si="306"/>
        <v>86711.63</v>
      </c>
      <c r="J379" s="141">
        <f>IF(G379&gt;=Datos!$D$14,(Datos!$D$14*Datos!$C$14),IF(G379&lt;=Datos!$D$14,(G379*Datos!$C$14)))</f>
        <v>2488.6237810000002</v>
      </c>
      <c r="K379" s="142">
        <f>IF((G379-J379-L379)&lt;=Datos!$G$7,"0",IF((G379-J379-L379)&lt;=Datos!$G$8,((G379-J379-L379)-Datos!$F$8)*Datos!$I$6,IF((G379-J379-L379)&lt;=Datos!$G$9,Datos!$I$8+((G379-J379-L379)-Datos!$F$9)*Datos!$J$6,IF((G379-J379-L379)&gt;=Datos!$F$10,(Datos!$I$8+Datos!$J$8)+((G379-J379-L379)-Datos!$F$10)*Datos!$K$6))))</f>
        <v>8979.6038334166697</v>
      </c>
      <c r="L379" s="141">
        <f>IF(G379&gt;=Datos!$D$15,(Datos!$D$15*Datos!$C$15),IF(G379&lt;=Datos!$D$15,(G379*Datos!$C$15)))</f>
        <v>2636.0335520000003</v>
      </c>
      <c r="M379" s="140">
        <v>25</v>
      </c>
      <c r="N379" s="140">
        <f t="shared" ref="N379" si="313">SUM(J379:M379)</f>
        <v>14129.261166416671</v>
      </c>
      <c r="O379" s="160">
        <f t="shared" ref="O379" si="314">+G379-N379</f>
        <v>72582.368833583329</v>
      </c>
    </row>
    <row r="380" spans="1:16" s="193" customFormat="1" ht="29.25" customHeight="1" x14ac:dyDescent="0.2">
      <c r="A380" s="282" t="s">
        <v>422</v>
      </c>
      <c r="B380" s="283"/>
      <c r="C380" s="191">
        <v>7</v>
      </c>
      <c r="D380" s="218"/>
      <c r="E380" s="192"/>
      <c r="F380" s="144"/>
      <c r="G380" s="145">
        <f t="shared" ref="G380:O380" si="315">SUM(G373:G379)</f>
        <v>476440.95</v>
      </c>
      <c r="H380" s="145">
        <f t="shared" si="315"/>
        <v>0</v>
      </c>
      <c r="I380" s="145">
        <f t="shared" si="315"/>
        <v>476440.95</v>
      </c>
      <c r="J380" s="145">
        <f t="shared" si="315"/>
        <v>13673.855265</v>
      </c>
      <c r="K380" s="145">
        <f t="shared" si="315"/>
        <v>37725.50515331667</v>
      </c>
      <c r="L380" s="145">
        <f t="shared" si="315"/>
        <v>14483.804880000002</v>
      </c>
      <c r="M380" s="145">
        <f t="shared" si="315"/>
        <v>2094.7799999999997</v>
      </c>
      <c r="N380" s="145">
        <f t="shared" si="315"/>
        <v>67977.945298316685</v>
      </c>
      <c r="O380" s="145">
        <f t="shared" si="315"/>
        <v>408463.0047016833</v>
      </c>
    </row>
    <row r="381" spans="1:16" ht="29.25" customHeight="1" x14ac:dyDescent="0.2">
      <c r="A381" s="282" t="s">
        <v>548</v>
      </c>
      <c r="B381" s="283"/>
      <c r="C381" s="283"/>
      <c r="D381" s="283"/>
      <c r="E381" s="283"/>
      <c r="F381" s="283"/>
      <c r="G381" s="283"/>
      <c r="H381" s="283"/>
      <c r="I381" s="283"/>
      <c r="J381" s="283"/>
      <c r="K381" s="283"/>
      <c r="L381" s="283"/>
      <c r="M381" s="283"/>
      <c r="N381" s="283"/>
      <c r="O381" s="284"/>
      <c r="P381" s="193"/>
    </row>
    <row r="382" spans="1:16" ht="29.25" customHeight="1" x14ac:dyDescent="0.2">
      <c r="A382" s="186">
        <v>298</v>
      </c>
      <c r="B382" s="188" t="s">
        <v>862</v>
      </c>
      <c r="C382" s="188" t="s">
        <v>310</v>
      </c>
      <c r="D382" s="91" t="s">
        <v>592</v>
      </c>
      <c r="E382" s="189" t="s">
        <v>260</v>
      </c>
      <c r="F382" s="189" t="s">
        <v>19</v>
      </c>
      <c r="G382" s="140">
        <v>60000</v>
      </c>
      <c r="H382" s="140">
        <v>0</v>
      </c>
      <c r="I382" s="140">
        <f>SUM(G382:H382)</f>
        <v>60000</v>
      </c>
      <c r="J382" s="141">
        <f>IF(G382&gt;=Datos!$D$14,(Datos!$D$14*Datos!$C$14),IF(G382&lt;=Datos!$D$14,(G382*Datos!$C$14)))</f>
        <v>1722</v>
      </c>
      <c r="K382" s="142">
        <f>IF((G382-J382-L382)&lt;=Datos!$G$7,"0",IF((G382-J382-L382)&lt;=Datos!$G$8,((G382-J382-L382)-Datos!$F$8)*Datos!$I$6,IF((G382-J382-L382)&lt;=Datos!$G$9,Datos!$I$8+((G382-J382-L382)-Datos!$F$9)*Datos!$J$6,IF((G382-J382-L382)&gt;=Datos!$F$10,(Datos!$I$8+Datos!$J$8)+((G382-J382-L382)-Datos!$F$10)*Datos!$K$6))))</f>
        <v>3486.6756666666661</v>
      </c>
      <c r="L382" s="141">
        <f>IF(G382&gt;=Datos!$D$15,(Datos!$D$15*Datos!$C$15),IF(G382&lt;=Datos!$D$15,(G382*Datos!$C$15)))</f>
        <v>1824</v>
      </c>
      <c r="M382" s="140">
        <v>1820.91</v>
      </c>
      <c r="N382" s="140">
        <f t="shared" ref="N382:N383" si="316">SUM(J382:M382)</f>
        <v>8853.5856666666659</v>
      </c>
      <c r="O382" s="160">
        <f t="shared" ref="O382:O383" si="317">+G382-N382</f>
        <v>51146.414333333334</v>
      </c>
    </row>
    <row r="383" spans="1:16" ht="29.25" customHeight="1" x14ac:dyDescent="0.2">
      <c r="A383" s="186">
        <v>299</v>
      </c>
      <c r="B383" s="187" t="s">
        <v>561</v>
      </c>
      <c r="C383" s="188" t="s">
        <v>310</v>
      </c>
      <c r="D383" s="116" t="s">
        <v>419</v>
      </c>
      <c r="E383" s="189" t="s">
        <v>260</v>
      </c>
      <c r="F383" s="189" t="s">
        <v>19</v>
      </c>
      <c r="G383" s="117">
        <v>35000</v>
      </c>
      <c r="H383" s="140">
        <v>0</v>
      </c>
      <c r="I383" s="140">
        <f t="shared" ref="I383:I388" si="318">SUM(G383:H383)</f>
        <v>35000</v>
      </c>
      <c r="J383" s="141">
        <f>IF(G383&gt;=Datos!$D$14,(Datos!$D$14*Datos!$C$14),IF(G383&lt;=Datos!$D$14,(G383*Datos!$C$14)))</f>
        <v>1004.5</v>
      </c>
      <c r="K383" s="142" t="str">
        <f>IF((G383-J383-L383)&lt;=Datos!$G$7,"0",IF((G383-J383-L383)&lt;=Datos!$G$8,((G383-J383-L383)-Datos!$F$8)*Datos!$I$6,IF((G383-J383-L383)&lt;=Datos!$G$9,Datos!$I$8+((G383-J383-L383)-Datos!$F$9)*Datos!$J$6,IF((G383-J383-L383)&gt;=Datos!$F$10,(Datos!$I$8+Datos!$J$8)+((G383-J383-L383)-Datos!$F$10)*Datos!$K$6))))</f>
        <v>0</v>
      </c>
      <c r="L383" s="141">
        <f>IF(G383&gt;=Datos!$D$15,(Datos!$D$15*Datos!$C$15),IF(G383&lt;=Datos!$D$15,(G383*Datos!$C$15)))</f>
        <v>1064</v>
      </c>
      <c r="M383" s="140">
        <v>1025</v>
      </c>
      <c r="N383" s="140">
        <f t="shared" si="316"/>
        <v>3093.5</v>
      </c>
      <c r="O383" s="160">
        <f t="shared" si="317"/>
        <v>31906.5</v>
      </c>
    </row>
    <row r="384" spans="1:16" ht="29.25" customHeight="1" x14ac:dyDescent="0.2">
      <c r="A384" s="186">
        <v>300</v>
      </c>
      <c r="B384" s="187" t="s">
        <v>1075</v>
      </c>
      <c r="C384" s="188" t="s">
        <v>310</v>
      </c>
      <c r="D384" s="116" t="s">
        <v>419</v>
      </c>
      <c r="E384" s="189" t="s">
        <v>260</v>
      </c>
      <c r="F384" s="189" t="s">
        <v>19</v>
      </c>
      <c r="G384" s="117">
        <v>50000</v>
      </c>
      <c r="H384" s="140">
        <v>0</v>
      </c>
      <c r="I384" s="140">
        <f t="shared" ref="I384:I385" si="319">SUM(G384:H384)</f>
        <v>50000</v>
      </c>
      <c r="J384" s="141">
        <f>IF(G384&gt;=Datos!$D$14,(Datos!$D$14*Datos!$C$14),IF(G384&lt;=Datos!$D$14,(G384*Datos!$C$14)))</f>
        <v>1435</v>
      </c>
      <c r="K384" s="142">
        <f>IF((G384-J384-L384)&lt;=Datos!$G$7,"0",IF((G384-J384-L384)&lt;=Datos!$G$8,((G384-J384-L384)-Datos!$F$8)*Datos!$I$6,IF((G384-J384-L384)&lt;=Datos!$G$9,Datos!$I$8+((G384-J384-L384)-Datos!$F$9)*Datos!$J$6,IF((G384-J384-L384)&gt;=Datos!$F$10,(Datos!$I$8+Datos!$J$8)+((G384-J384-L384)-Datos!$F$10)*Datos!$K$6))))</f>
        <v>1853.9984999999997</v>
      </c>
      <c r="L384" s="141">
        <f>IF(G384&gt;=Datos!$D$15,(Datos!$D$15*Datos!$C$15),IF(G384&lt;=Datos!$D$15,(G384*Datos!$C$15)))</f>
        <v>1520</v>
      </c>
      <c r="M384" s="140">
        <v>25</v>
      </c>
      <c r="N384" s="140">
        <f t="shared" ref="N384:N385" si="320">SUM(J384:M384)</f>
        <v>4833.9984999999997</v>
      </c>
      <c r="O384" s="160">
        <f t="shared" ref="O384:O385" si="321">+G384-N384</f>
        <v>45166.001499999998</v>
      </c>
    </row>
    <row r="385" spans="1:15" ht="29.25" customHeight="1" x14ac:dyDescent="0.2">
      <c r="A385" s="186">
        <v>301</v>
      </c>
      <c r="B385" s="188" t="s">
        <v>1076</v>
      </c>
      <c r="C385" s="188" t="s">
        <v>310</v>
      </c>
      <c r="D385" s="91" t="s">
        <v>592</v>
      </c>
      <c r="E385" s="189" t="s">
        <v>260</v>
      </c>
      <c r="F385" s="189" t="s">
        <v>19</v>
      </c>
      <c r="G385" s="140">
        <v>60000</v>
      </c>
      <c r="H385" s="140">
        <v>0</v>
      </c>
      <c r="I385" s="140">
        <f t="shared" si="319"/>
        <v>60000</v>
      </c>
      <c r="J385" s="141">
        <f>IF(G385&gt;=Datos!$D$14,(Datos!$D$14*Datos!$C$14),IF(G385&lt;=Datos!$D$14,(G385*Datos!$C$14)))</f>
        <v>1722</v>
      </c>
      <c r="K385" s="142">
        <f>IF((G385-J385-L385)&lt;=Datos!$G$7,"0",IF((G385-J385-L385)&lt;=Datos!$G$8,((G385-J385-L385)-Datos!$F$8)*Datos!$I$6,IF((G385-J385-L385)&lt;=Datos!$G$9,Datos!$I$8+((G385-J385-L385)-Datos!$F$9)*Datos!$J$6,IF((G385-J385-L385)&gt;=Datos!$F$10,(Datos!$I$8+Datos!$J$8)+((G385-J385-L385)-Datos!$F$10)*Datos!$K$6))))</f>
        <v>3486.6756666666661</v>
      </c>
      <c r="L385" s="141">
        <f>IF(G385&gt;=Datos!$D$15,(Datos!$D$15*Datos!$C$15),IF(G385&lt;=Datos!$D$15,(G385*Datos!$C$15)))</f>
        <v>1824</v>
      </c>
      <c r="M385" s="140">
        <v>5025</v>
      </c>
      <c r="N385" s="140">
        <f t="shared" si="320"/>
        <v>12057.675666666666</v>
      </c>
      <c r="O385" s="160">
        <f t="shared" si="321"/>
        <v>47942.324333333338</v>
      </c>
    </row>
    <row r="386" spans="1:15" ht="29.25" customHeight="1" x14ac:dyDescent="0.2">
      <c r="A386" s="186">
        <v>302</v>
      </c>
      <c r="B386" s="188" t="s">
        <v>762</v>
      </c>
      <c r="C386" s="188" t="s">
        <v>310</v>
      </c>
      <c r="D386" s="91" t="s">
        <v>592</v>
      </c>
      <c r="E386" s="189" t="s">
        <v>260</v>
      </c>
      <c r="F386" s="189" t="s">
        <v>19</v>
      </c>
      <c r="G386" s="140">
        <v>76230</v>
      </c>
      <c r="H386" s="140">
        <v>0</v>
      </c>
      <c r="I386" s="140">
        <f t="shared" si="318"/>
        <v>76230</v>
      </c>
      <c r="J386" s="141">
        <f>IF(G386&gt;=Datos!$D$14,(Datos!$D$14*Datos!$C$14),IF(G386&lt;=Datos!$D$14,(G386*Datos!$C$14)))</f>
        <v>2187.8009999999999</v>
      </c>
      <c r="K386" s="142">
        <f>IF((G386-J386-L386)&lt;=Datos!$G$7,"0",IF((G386-J386-L386)&lt;=Datos!$G$8,((G386-J386-L386)-Datos!$F$8)*Datos!$I$6,IF((G386-J386-L386)&lt;=Datos!$G$9,Datos!$I$8+((G386-J386-L386)-Datos!$F$9)*Datos!$J$6,IF((G386-J386-L386)&gt;=Datos!$F$10,(Datos!$I$8+Datos!$J$8)+((G386-J386-L386)-Datos!$F$10)*Datos!$K$6))))</f>
        <v>6540.8370666666669</v>
      </c>
      <c r="L386" s="141">
        <f>IF(G386&gt;=Datos!$D$15,(Datos!$D$15*Datos!$C$15),IF(G386&lt;=Datos!$D$15,(G386*Datos!$C$15)))</f>
        <v>2317.3919999999998</v>
      </c>
      <c r="M386" s="140">
        <v>25</v>
      </c>
      <c r="N386" s="140">
        <f t="shared" ref="N386:N388" si="322">SUM(J386:M386)</f>
        <v>11071.030066666666</v>
      </c>
      <c r="O386" s="160">
        <f t="shared" ref="O386:O388" si="323">+G386-N386</f>
        <v>65158.969933333334</v>
      </c>
    </row>
    <row r="387" spans="1:15" ht="29.25" customHeight="1" x14ac:dyDescent="0.2">
      <c r="A387" s="186">
        <v>303</v>
      </c>
      <c r="B387" s="188" t="s">
        <v>50</v>
      </c>
      <c r="C387" s="188" t="s">
        <v>310</v>
      </c>
      <c r="D387" s="91" t="s">
        <v>419</v>
      </c>
      <c r="E387" s="189" t="s">
        <v>260</v>
      </c>
      <c r="F387" s="189" t="s">
        <v>19</v>
      </c>
      <c r="G387" s="140">
        <v>55000</v>
      </c>
      <c r="H387" s="140">
        <v>0</v>
      </c>
      <c r="I387" s="140">
        <f t="shared" si="318"/>
        <v>55000</v>
      </c>
      <c r="J387" s="141">
        <f>IF(G387&gt;=Datos!$D$14,(Datos!$D$14*Datos!$C$14),IF(G387&lt;=Datos!$D$14,(G387*Datos!$C$14)))</f>
        <v>1578.5</v>
      </c>
      <c r="K387" s="142">
        <f>IF((G387-J387-L387)&lt;=Datos!$G$7,"0",IF((G387-J387-L387)&lt;=Datos!$G$8,((G387-J387-L387)-Datos!$F$8)*Datos!$I$6,IF((G387-J387-L387)&lt;=Datos!$G$9,Datos!$I$8+((G387-J387-L387)-Datos!$F$9)*Datos!$J$6,IF((G387-J387-L387)&gt;=Datos!$F$10,(Datos!$I$8+Datos!$J$8)+((G387-J387-L387)-Datos!$F$10)*Datos!$K$6))))</f>
        <v>2559.6734999999994</v>
      </c>
      <c r="L387" s="141">
        <f>IF(G387&gt;=Datos!$D$15,(Datos!$D$15*Datos!$C$15),IF(G387&lt;=Datos!$D$15,(G387*Datos!$C$15)))</f>
        <v>1672</v>
      </c>
      <c r="M387" s="140">
        <v>10252.23</v>
      </c>
      <c r="N387" s="140">
        <f t="shared" ref="N387" si="324">SUM(J387:M387)</f>
        <v>16062.403499999999</v>
      </c>
      <c r="O387" s="160">
        <f t="shared" ref="O387" si="325">+G387-N387</f>
        <v>38937.5965</v>
      </c>
    </row>
    <row r="388" spans="1:15" ht="29.25" customHeight="1" x14ac:dyDescent="0.2">
      <c r="A388" s="186">
        <v>304</v>
      </c>
      <c r="B388" s="188" t="s">
        <v>313</v>
      </c>
      <c r="C388" s="188" t="s">
        <v>310</v>
      </c>
      <c r="D388" s="91" t="s">
        <v>592</v>
      </c>
      <c r="E388" s="189" t="s">
        <v>260</v>
      </c>
      <c r="F388" s="189" t="s">
        <v>19</v>
      </c>
      <c r="G388" s="140">
        <v>76230</v>
      </c>
      <c r="H388" s="140">
        <v>0</v>
      </c>
      <c r="I388" s="140">
        <f t="shared" si="318"/>
        <v>76230</v>
      </c>
      <c r="J388" s="141">
        <f>IF(G388&gt;=Datos!$D$14,(Datos!$D$14*Datos!$C$14),IF(G388&lt;=Datos!$D$14,(G388*Datos!$C$14)))</f>
        <v>2187.8009999999999</v>
      </c>
      <c r="K388" s="142">
        <f>IF((G388-J388-L388)&lt;=Datos!$G$7,"0",IF((G388-J388-L388)&lt;=Datos!$G$8,((G388-J388-L388)-Datos!$F$8)*Datos!$I$6,IF((G388-J388-L388)&lt;=Datos!$G$9,Datos!$I$8+((G388-J388-L388)-Datos!$F$9)*Datos!$J$6,IF((G388-J388-L388)&gt;=Datos!$F$10,(Datos!$I$8+Datos!$J$8)+((G388-J388-L388)-Datos!$F$10)*Datos!$K$6))))</f>
        <v>6540.8370666666669</v>
      </c>
      <c r="L388" s="141">
        <f>IF(G388&gt;=Datos!$D$15,(Datos!$D$15*Datos!$C$15),IF(G388&lt;=Datos!$D$15,(G388*Datos!$C$15)))</f>
        <v>2317.3919999999998</v>
      </c>
      <c r="M388" s="140">
        <v>25</v>
      </c>
      <c r="N388" s="140">
        <f t="shared" si="322"/>
        <v>11071.030066666666</v>
      </c>
      <c r="O388" s="160">
        <f t="shared" si="323"/>
        <v>65158.969933333334</v>
      </c>
    </row>
    <row r="389" spans="1:15" s="193" customFormat="1" ht="29.25" customHeight="1" x14ac:dyDescent="0.2">
      <c r="A389" s="282" t="s">
        <v>422</v>
      </c>
      <c r="B389" s="283"/>
      <c r="C389" s="191">
        <v>7</v>
      </c>
      <c r="D389" s="218"/>
      <c r="E389" s="192"/>
      <c r="F389" s="144"/>
      <c r="G389" s="145">
        <f>SUM(G382:G388)</f>
        <v>412460</v>
      </c>
      <c r="H389" s="145">
        <f t="shared" ref="H389:O389" si="326">SUM(H382:H388)</f>
        <v>0</v>
      </c>
      <c r="I389" s="145">
        <f t="shared" si="326"/>
        <v>412460</v>
      </c>
      <c r="J389" s="145">
        <f t="shared" si="326"/>
        <v>11837.601999999999</v>
      </c>
      <c r="K389" s="145">
        <f t="shared" si="326"/>
        <v>24468.697466666665</v>
      </c>
      <c r="L389" s="145">
        <f t="shared" si="326"/>
        <v>12538.784</v>
      </c>
      <c r="M389" s="145">
        <f t="shared" si="326"/>
        <v>18198.14</v>
      </c>
      <c r="N389" s="145">
        <f t="shared" si="326"/>
        <v>67043.223466666677</v>
      </c>
      <c r="O389" s="145">
        <f t="shared" si="326"/>
        <v>345416.77653333335</v>
      </c>
    </row>
    <row r="390" spans="1:15" ht="29.25" customHeight="1" x14ac:dyDescent="0.2">
      <c r="A390" s="282" t="s">
        <v>472</v>
      </c>
      <c r="B390" s="283"/>
      <c r="C390" s="283"/>
      <c r="D390" s="283"/>
      <c r="E390" s="283"/>
      <c r="F390" s="283"/>
      <c r="G390" s="283"/>
      <c r="H390" s="283"/>
      <c r="I390" s="283"/>
      <c r="J390" s="283"/>
      <c r="K390" s="283"/>
      <c r="L390" s="283"/>
      <c r="M390" s="283"/>
      <c r="N390" s="283"/>
      <c r="O390" s="284"/>
    </row>
    <row r="391" spans="1:15" ht="29.25" customHeight="1" x14ac:dyDescent="0.2">
      <c r="A391" s="186">
        <v>305</v>
      </c>
      <c r="B391" s="188" t="s">
        <v>471</v>
      </c>
      <c r="C391" s="188" t="s">
        <v>264</v>
      </c>
      <c r="D391" s="91" t="s">
        <v>550</v>
      </c>
      <c r="E391" s="189" t="s">
        <v>260</v>
      </c>
      <c r="F391" s="189" t="s">
        <v>19</v>
      </c>
      <c r="G391" s="140">
        <v>135000</v>
      </c>
      <c r="H391" s="140">
        <v>0</v>
      </c>
      <c r="I391" s="140">
        <f t="shared" ref="I391" si="327">SUM(G391:H391)</f>
        <v>135000</v>
      </c>
      <c r="J391" s="141">
        <f>IF(G391&gt;=Datos!$D$14,(Datos!$D$14*Datos!$C$14),IF(G391&lt;=Datos!$D$14,(G391*Datos!$C$14)))</f>
        <v>3874.5</v>
      </c>
      <c r="K391" s="142">
        <v>19378.349999999999</v>
      </c>
      <c r="L391" s="141">
        <f>IF(G391&gt;=Datos!$D$15,(Datos!$D$15*Datos!$C$15),IF(G391&lt;=Datos!$D$15,(G391*Datos!$C$15)))</f>
        <v>4104</v>
      </c>
      <c r="M391" s="140">
        <v>3864.56</v>
      </c>
      <c r="N391" s="140">
        <f t="shared" ref="N391" si="328">SUM(J391:M391)</f>
        <v>31221.41</v>
      </c>
      <c r="O391" s="160">
        <f t="shared" ref="O391" si="329">+G391-N391</f>
        <v>103778.59</v>
      </c>
    </row>
    <row r="392" spans="1:15" s="193" customFormat="1" ht="29.25" customHeight="1" x14ac:dyDescent="0.2">
      <c r="A392" s="282" t="s">
        <v>422</v>
      </c>
      <c r="B392" s="283"/>
      <c r="C392" s="191">
        <v>1</v>
      </c>
      <c r="D392" s="218"/>
      <c r="E392" s="192"/>
      <c r="F392" s="144"/>
      <c r="G392" s="145">
        <f>SUM(G391)</f>
        <v>135000</v>
      </c>
      <c r="H392" s="145">
        <f t="shared" ref="H392:O392" si="330">SUM(H391)</f>
        <v>0</v>
      </c>
      <c r="I392" s="145">
        <f t="shared" si="330"/>
        <v>135000</v>
      </c>
      <c r="J392" s="145">
        <f t="shared" si="330"/>
        <v>3874.5</v>
      </c>
      <c r="K392" s="145">
        <f t="shared" si="330"/>
        <v>19378.349999999999</v>
      </c>
      <c r="L392" s="145">
        <f t="shared" si="330"/>
        <v>4104</v>
      </c>
      <c r="M392" s="145">
        <f t="shared" si="330"/>
        <v>3864.56</v>
      </c>
      <c r="N392" s="145">
        <f t="shared" si="330"/>
        <v>31221.41</v>
      </c>
      <c r="O392" s="204">
        <f t="shared" si="330"/>
        <v>103778.59</v>
      </c>
    </row>
    <row r="393" spans="1:15" ht="29.25" customHeight="1" x14ac:dyDescent="0.2">
      <c r="A393" s="282" t="s">
        <v>620</v>
      </c>
      <c r="B393" s="283"/>
      <c r="C393" s="283"/>
      <c r="D393" s="283"/>
      <c r="E393" s="283"/>
      <c r="F393" s="283"/>
      <c r="G393" s="283"/>
      <c r="H393" s="283"/>
      <c r="I393" s="283"/>
      <c r="J393" s="283"/>
      <c r="K393" s="283"/>
      <c r="L393" s="283"/>
      <c r="M393" s="283"/>
      <c r="N393" s="283"/>
      <c r="O393" s="284"/>
    </row>
    <row r="394" spans="1:15" ht="29.25" customHeight="1" x14ac:dyDescent="0.2">
      <c r="A394" s="186">
        <v>306</v>
      </c>
      <c r="B394" s="188" t="s">
        <v>621</v>
      </c>
      <c r="C394" s="188" t="s">
        <v>607</v>
      </c>
      <c r="D394" s="91" t="s">
        <v>623</v>
      </c>
      <c r="E394" s="189" t="s">
        <v>260</v>
      </c>
      <c r="F394" s="189" t="s">
        <v>19</v>
      </c>
      <c r="G394" s="140">
        <v>55000</v>
      </c>
      <c r="H394" s="140">
        <v>0</v>
      </c>
      <c r="I394" s="140">
        <f t="shared" ref="I394:I399" si="331">SUM(G394:H394)</f>
        <v>55000</v>
      </c>
      <c r="J394" s="141">
        <f>IF(G394&gt;=Datos!$D$14,(Datos!$D$14*Datos!$C$14),IF(G394&lt;=Datos!$D$14,(G394*Datos!$C$14)))</f>
        <v>1578.5</v>
      </c>
      <c r="K394" s="142">
        <f>IF((G394-J394-L394)&lt;=Datos!$G$7,"0",IF((G394-J394-L394)&lt;=Datos!$G$8,((G394-J394-L394)-Datos!$F$8)*Datos!$I$6,IF((G394-J394-L394)&lt;=Datos!$G$9,Datos!$I$8+((G394-J394-L394)-Datos!$F$9)*Datos!$J$6,IF((G394-J394-L394)&gt;=Datos!$F$10,(Datos!$I$8+Datos!$J$8)+((G394-J394-L394)-Datos!$F$10)*Datos!$K$6))))</f>
        <v>2559.6734999999994</v>
      </c>
      <c r="L394" s="141">
        <f>IF(G394&gt;=Datos!$D$15,(Datos!$D$15*Datos!$C$15),IF(G394&lt;=Datos!$D$15,(G394*Datos!$C$15)))</f>
        <v>1672</v>
      </c>
      <c r="M394" s="140">
        <v>25</v>
      </c>
      <c r="N394" s="140">
        <f t="shared" ref="N394:N398" si="332">SUM(J394:M394)</f>
        <v>5835.173499999999</v>
      </c>
      <c r="O394" s="160">
        <f t="shared" ref="O394:O398" si="333">+G394-N394</f>
        <v>49164.826500000003</v>
      </c>
    </row>
    <row r="395" spans="1:15" ht="29.25" customHeight="1" x14ac:dyDescent="0.2">
      <c r="A395" s="186">
        <v>307</v>
      </c>
      <c r="B395" s="188" t="s">
        <v>720</v>
      </c>
      <c r="C395" s="188" t="s">
        <v>602</v>
      </c>
      <c r="D395" s="91" t="s">
        <v>419</v>
      </c>
      <c r="E395" s="189" t="s">
        <v>260</v>
      </c>
      <c r="F395" s="189" t="s">
        <v>19</v>
      </c>
      <c r="G395" s="140">
        <v>35000</v>
      </c>
      <c r="H395" s="140">
        <v>0</v>
      </c>
      <c r="I395" s="140">
        <f t="shared" si="331"/>
        <v>35000</v>
      </c>
      <c r="J395" s="141">
        <f>IF(G395&gt;=Datos!$D$14,(Datos!$D$14*Datos!$C$14),IF(G395&lt;=Datos!$D$14,(G395*Datos!$C$14)))</f>
        <v>1004.5</v>
      </c>
      <c r="K395" s="142" t="str">
        <f>IF((G395-J395-L395)&lt;=Datos!$G$7,"0",IF((G395-J395-L395)&lt;=Datos!$G$8,((G395-J395-L395)-Datos!$F$8)*Datos!$I$6,IF((G395-J395-L395)&lt;=Datos!$G$9,Datos!$I$8+((G395-J395-L395)-Datos!$F$9)*Datos!$J$6,IF((G395-J395-L395)&gt;=Datos!$F$10,(Datos!$I$8+Datos!$J$8)+((G395-J395-L395)-Datos!$F$10)*Datos!$K$6))))</f>
        <v>0</v>
      </c>
      <c r="L395" s="141">
        <f>IF(G395&gt;=Datos!$D$15,(Datos!$D$15*Datos!$C$15),IF(G395&lt;=Datos!$D$15,(G395*Datos!$C$15)))</f>
        <v>1064</v>
      </c>
      <c r="M395" s="140">
        <v>25</v>
      </c>
      <c r="N395" s="140">
        <f t="shared" si="332"/>
        <v>2093.5</v>
      </c>
      <c r="O395" s="160">
        <f t="shared" si="333"/>
        <v>32906.5</v>
      </c>
    </row>
    <row r="396" spans="1:15" ht="29.25" customHeight="1" x14ac:dyDescent="0.2">
      <c r="A396" s="186">
        <v>308</v>
      </c>
      <c r="B396" s="188" t="s">
        <v>881</v>
      </c>
      <c r="C396" s="188" t="s">
        <v>729</v>
      </c>
      <c r="D396" s="91" t="s">
        <v>419</v>
      </c>
      <c r="E396" s="189" t="s">
        <v>260</v>
      </c>
      <c r="F396" s="189" t="s">
        <v>19</v>
      </c>
      <c r="G396" s="140">
        <v>35000</v>
      </c>
      <c r="H396" s="140">
        <v>0</v>
      </c>
      <c r="I396" s="140">
        <f t="shared" si="331"/>
        <v>35000</v>
      </c>
      <c r="J396" s="141">
        <f>IF(G396&gt;=Datos!$D$14,(Datos!$D$14*Datos!$C$14),IF(G396&lt;=Datos!$D$14,(G396*Datos!$C$14)))</f>
        <v>1004.5</v>
      </c>
      <c r="K396" s="142" t="str">
        <f>IF((G396-J396-L396)&lt;=Datos!$G$7,"0",IF((G396-J396-L396)&lt;=Datos!$G$8,((G396-J396-L396)-Datos!$F$8)*Datos!$I$6,IF((G396-J396-L396)&lt;=Datos!$G$9,Datos!$I$8+((G396-J396-L396)-Datos!$F$9)*Datos!$J$6,IF((G396-J396-L396)&gt;=Datos!$F$10,(Datos!$I$8+Datos!$J$8)+((G396-J396-L396)-Datos!$F$10)*Datos!$K$6))))</f>
        <v>0</v>
      </c>
      <c r="L396" s="141">
        <f>IF(G396&gt;=Datos!$D$15,(Datos!$D$15*Datos!$C$15),IF(G396&lt;=Datos!$D$15,(G396*Datos!$C$15)))</f>
        <v>1064</v>
      </c>
      <c r="M396" s="140">
        <v>25</v>
      </c>
      <c r="N396" s="140">
        <f t="shared" si="332"/>
        <v>2093.5</v>
      </c>
      <c r="O396" s="160">
        <f t="shared" si="333"/>
        <v>32906.5</v>
      </c>
    </row>
    <row r="397" spans="1:15" ht="29.25" customHeight="1" x14ac:dyDescent="0.2">
      <c r="A397" s="186">
        <v>309</v>
      </c>
      <c r="B397" s="188" t="s">
        <v>717</v>
      </c>
      <c r="C397" s="188" t="s">
        <v>602</v>
      </c>
      <c r="D397" s="91" t="s">
        <v>419</v>
      </c>
      <c r="E397" s="189" t="s">
        <v>260</v>
      </c>
      <c r="F397" s="189" t="s">
        <v>19</v>
      </c>
      <c r="G397" s="140">
        <v>55000</v>
      </c>
      <c r="H397" s="140">
        <v>0</v>
      </c>
      <c r="I397" s="140">
        <f t="shared" si="331"/>
        <v>55000</v>
      </c>
      <c r="J397" s="141">
        <f>IF(G397&gt;=Datos!$D$14,(Datos!$D$14*Datos!$C$14),IF(G397&lt;=Datos!$D$14,(G397*Datos!$C$14)))</f>
        <v>1578.5</v>
      </c>
      <c r="K397" s="142">
        <f>IF((G397-J397-L397)&lt;=Datos!$G$7,"0",IF((G397-J397-L397)&lt;=Datos!$G$8,((G397-J397-L397)-Datos!$F$8)*Datos!$I$6,IF((G397-J397-L397)&lt;=Datos!$G$9,Datos!$I$8+((G397-J397-L397)-Datos!$F$9)*Datos!$J$6,IF((G397-J397-L397)&gt;=Datos!$F$10,(Datos!$I$8+Datos!$J$8)+((G397-J397-L397)-Datos!$F$10)*Datos!$K$6))))</f>
        <v>2559.6734999999994</v>
      </c>
      <c r="L397" s="141">
        <f>IF(G397&gt;=Datos!$D$15,(Datos!$D$15*Datos!$C$15),IF(G397&lt;=Datos!$D$15,(G397*Datos!$C$15)))</f>
        <v>1672</v>
      </c>
      <c r="M397" s="140">
        <v>25</v>
      </c>
      <c r="N397" s="140">
        <f t="shared" si="332"/>
        <v>5835.173499999999</v>
      </c>
      <c r="O397" s="160">
        <f t="shared" si="333"/>
        <v>49164.826500000003</v>
      </c>
    </row>
    <row r="398" spans="1:15" ht="29.25" customHeight="1" x14ac:dyDescent="0.2">
      <c r="A398" s="186">
        <v>310</v>
      </c>
      <c r="B398" s="188" t="s">
        <v>878</v>
      </c>
      <c r="C398" s="188" t="s">
        <v>729</v>
      </c>
      <c r="D398" s="91" t="s">
        <v>795</v>
      </c>
      <c r="E398" s="189" t="s">
        <v>260</v>
      </c>
      <c r="F398" s="189" t="s">
        <v>19</v>
      </c>
      <c r="G398" s="140">
        <v>60000</v>
      </c>
      <c r="H398" s="140">
        <v>0</v>
      </c>
      <c r="I398" s="140">
        <f t="shared" si="331"/>
        <v>60000</v>
      </c>
      <c r="J398" s="141">
        <f>IF(G398&gt;=Datos!$D$14,(Datos!$D$14*Datos!$C$14),IF(G398&lt;=Datos!$D$14,(G398*Datos!$C$14)))</f>
        <v>1722</v>
      </c>
      <c r="K398" s="142">
        <f>IF((G398-J398-L398)&lt;=Datos!$G$7,"0",IF((G398-J398-L398)&lt;=Datos!$G$8,((G398-J398-L398)-Datos!$F$8)*Datos!$I$6,IF((G398-J398-L398)&lt;=Datos!$G$9,Datos!$I$8+((G398-J398-L398)-Datos!$F$9)*Datos!$J$6,IF((G398-J398-L398)&gt;=Datos!$F$10,(Datos!$I$8+Datos!$J$8)+((G398-J398-L398)-Datos!$F$10)*Datos!$K$6))))</f>
        <v>3486.6756666666661</v>
      </c>
      <c r="L398" s="141">
        <f>IF(G398&gt;=Datos!$D$15,(Datos!$D$15*Datos!$C$15),IF(G398&lt;=Datos!$D$15,(G398*Datos!$C$15)))</f>
        <v>1824</v>
      </c>
      <c r="M398" s="140">
        <v>25</v>
      </c>
      <c r="N398" s="140">
        <f t="shared" si="332"/>
        <v>7057.6756666666661</v>
      </c>
      <c r="O398" s="160">
        <f t="shared" si="333"/>
        <v>52942.324333333338</v>
      </c>
    </row>
    <row r="399" spans="1:15" ht="29.25" customHeight="1" x14ac:dyDescent="0.2">
      <c r="A399" s="186">
        <v>311</v>
      </c>
      <c r="B399" s="188" t="s">
        <v>622</v>
      </c>
      <c r="C399" s="188" t="s">
        <v>607</v>
      </c>
      <c r="D399" s="91" t="s">
        <v>623</v>
      </c>
      <c r="E399" s="189" t="s">
        <v>260</v>
      </c>
      <c r="F399" s="189" t="s">
        <v>19</v>
      </c>
      <c r="G399" s="140">
        <v>55000</v>
      </c>
      <c r="H399" s="140">
        <v>0</v>
      </c>
      <c r="I399" s="140">
        <f t="shared" si="331"/>
        <v>55000</v>
      </c>
      <c r="J399" s="141">
        <f>IF(G399&gt;=Datos!$D$14,(Datos!$D$14*Datos!$C$14),IF(G399&lt;=Datos!$D$14,(G399*Datos!$C$14)))</f>
        <v>1578.5</v>
      </c>
      <c r="K399" s="142">
        <f>IF((G399-J399-L399)&lt;=Datos!$G$7,"0",IF((G399-J399-L399)&lt;=Datos!$G$8,((G399-J399-L399)-Datos!$F$8)*Datos!$I$6,IF((G399-J399-L399)&lt;=Datos!$G$9,Datos!$I$8+((G399-J399-L399)-Datos!$F$9)*Datos!$J$6,IF((G399-J399-L399)&gt;=Datos!$F$10,(Datos!$I$8+Datos!$J$8)+((G399-J399-L399)-Datos!$F$10)*Datos!$K$6))))</f>
        <v>2559.6734999999994</v>
      </c>
      <c r="L399" s="141">
        <f>IF(G399&gt;=Datos!$D$15,(Datos!$D$15*Datos!$C$15),IF(G399&lt;=Datos!$D$15,(G399*Datos!$C$15)))</f>
        <v>1672</v>
      </c>
      <c r="M399" s="140">
        <v>25</v>
      </c>
      <c r="N399" s="140">
        <f t="shared" ref="N399" si="334">SUM(J399:M399)</f>
        <v>5835.173499999999</v>
      </c>
      <c r="O399" s="160">
        <f t="shared" ref="O399" si="335">+G399-N399</f>
        <v>49164.826500000003</v>
      </c>
    </row>
    <row r="400" spans="1:15" s="193" customFormat="1" ht="29.25" customHeight="1" x14ac:dyDescent="0.2">
      <c r="A400" s="282" t="s">
        <v>422</v>
      </c>
      <c r="B400" s="283"/>
      <c r="C400" s="191">
        <v>6</v>
      </c>
      <c r="D400" s="218"/>
      <c r="E400" s="192"/>
      <c r="F400" s="144"/>
      <c r="G400" s="145">
        <f t="shared" ref="G400:O400" si="336">SUM(G394:G399)</f>
        <v>295000</v>
      </c>
      <c r="H400" s="145">
        <f t="shared" si="336"/>
        <v>0</v>
      </c>
      <c r="I400" s="145">
        <f t="shared" si="336"/>
        <v>295000</v>
      </c>
      <c r="J400" s="145">
        <f t="shared" si="336"/>
        <v>8466.5</v>
      </c>
      <c r="K400" s="145">
        <f t="shared" si="336"/>
        <v>11165.696166666663</v>
      </c>
      <c r="L400" s="145">
        <f t="shared" si="336"/>
        <v>8968</v>
      </c>
      <c r="M400" s="145">
        <f t="shared" si="336"/>
        <v>150</v>
      </c>
      <c r="N400" s="145">
        <f t="shared" si="336"/>
        <v>28750.196166666661</v>
      </c>
      <c r="O400" s="145">
        <f t="shared" si="336"/>
        <v>266249.80383333337</v>
      </c>
    </row>
    <row r="401" spans="1:15" ht="29.25" customHeight="1" x14ac:dyDescent="0.2">
      <c r="A401" s="282" t="s">
        <v>551</v>
      </c>
      <c r="B401" s="283"/>
      <c r="C401" s="283"/>
      <c r="D401" s="283"/>
      <c r="E401" s="283"/>
      <c r="F401" s="283"/>
      <c r="G401" s="283"/>
      <c r="H401" s="283"/>
      <c r="I401" s="283"/>
      <c r="J401" s="283"/>
      <c r="K401" s="283"/>
      <c r="L401" s="283"/>
      <c r="M401" s="283"/>
      <c r="N401" s="283"/>
      <c r="O401" s="284"/>
    </row>
    <row r="402" spans="1:15" ht="29.25" customHeight="1" x14ac:dyDescent="0.2">
      <c r="A402" s="186">
        <v>312</v>
      </c>
      <c r="B402" s="188" t="s">
        <v>552</v>
      </c>
      <c r="C402" s="188" t="s">
        <v>264</v>
      </c>
      <c r="D402" s="91" t="s">
        <v>290</v>
      </c>
      <c r="E402" s="189" t="s">
        <v>260</v>
      </c>
      <c r="F402" s="189" t="s">
        <v>19</v>
      </c>
      <c r="G402" s="140">
        <v>76230</v>
      </c>
      <c r="H402" s="140">
        <v>0</v>
      </c>
      <c r="I402" s="140">
        <f t="shared" ref="I402:I425" si="337">SUM(G402:H402)</f>
        <v>76230</v>
      </c>
      <c r="J402" s="141">
        <f>IF(G402&gt;=Datos!$D$14,(Datos!$D$14*Datos!$C$14),IF(G402&lt;=Datos!$D$14,(G402*Datos!$C$14)))</f>
        <v>2187.8009999999999</v>
      </c>
      <c r="K402" s="142">
        <f>IF((G402-J402-L402)&lt;=Datos!$G$7,"0",IF((G402-J402-L402)&lt;=Datos!$G$8,((G402-J402-L402)-Datos!$F$8)*Datos!$I$6,IF((G402-J402-L402)&lt;=Datos!$G$9,Datos!$I$8+((G402-J402-L402)-Datos!$F$9)*Datos!$J$6,IF((G402-J402-L402)&gt;=Datos!$F$10,(Datos!$I$8+Datos!$J$8)+((G402-J402-L402)-Datos!$F$10)*Datos!$K$6))))</f>
        <v>6540.8370666666669</v>
      </c>
      <c r="L402" s="141">
        <f>IF(G402&gt;=Datos!$D$15,(Datos!$D$15*Datos!$C$15),IF(G402&lt;=Datos!$D$15,(G402*Datos!$C$15)))</f>
        <v>2317.3919999999998</v>
      </c>
      <c r="M402" s="140">
        <v>25</v>
      </c>
      <c r="N402" s="140">
        <f t="shared" ref="N402:N416" si="338">SUM(J402:M402)</f>
        <v>11071.030066666666</v>
      </c>
      <c r="O402" s="160">
        <f t="shared" ref="O402:O416" si="339">+G402-N402</f>
        <v>65158.969933333334</v>
      </c>
    </row>
    <row r="403" spans="1:15" ht="29.25" customHeight="1" x14ac:dyDescent="0.2">
      <c r="A403" s="186">
        <v>313</v>
      </c>
      <c r="B403" s="188" t="s">
        <v>36</v>
      </c>
      <c r="C403" s="188" t="s">
        <v>264</v>
      </c>
      <c r="D403" s="91" t="s">
        <v>226</v>
      </c>
      <c r="E403" s="189" t="s">
        <v>260</v>
      </c>
      <c r="F403" s="189" t="s">
        <v>19</v>
      </c>
      <c r="G403" s="140">
        <v>65000</v>
      </c>
      <c r="H403" s="140">
        <v>0</v>
      </c>
      <c r="I403" s="140">
        <f t="shared" si="337"/>
        <v>65000</v>
      </c>
      <c r="J403" s="141">
        <f>IF(G403&gt;=Datos!$D$14,(Datos!$D$14*Datos!$C$14),IF(G403&lt;=Datos!$D$14,(G403*Datos!$C$14)))</f>
        <v>1865.5</v>
      </c>
      <c r="K403" s="142">
        <v>4043.62</v>
      </c>
      <c r="L403" s="141">
        <f>IF(G403&gt;=Datos!$D$15,(Datos!$D$15*Datos!$C$15),IF(G403&lt;=Datos!$D$15,(G403*Datos!$C$15)))</f>
        <v>1976</v>
      </c>
      <c r="M403" s="140">
        <v>1944.78</v>
      </c>
      <c r="N403" s="140">
        <f t="shared" si="338"/>
        <v>9829.9</v>
      </c>
      <c r="O403" s="160">
        <f t="shared" si="339"/>
        <v>55170.1</v>
      </c>
    </row>
    <row r="404" spans="1:15" ht="29.25" customHeight="1" x14ac:dyDescent="0.2">
      <c r="A404" s="186">
        <v>314</v>
      </c>
      <c r="B404" s="188" t="s">
        <v>562</v>
      </c>
      <c r="C404" s="188" t="s">
        <v>264</v>
      </c>
      <c r="D404" s="91" t="s">
        <v>290</v>
      </c>
      <c r="E404" s="189" t="s">
        <v>260</v>
      </c>
      <c r="F404" s="189" t="s">
        <v>19</v>
      </c>
      <c r="G404" s="140">
        <v>76230</v>
      </c>
      <c r="H404" s="140">
        <v>0</v>
      </c>
      <c r="I404" s="140">
        <f t="shared" si="337"/>
        <v>76230</v>
      </c>
      <c r="J404" s="141">
        <f>IF(G404&gt;=Datos!$D$14,(Datos!$D$14*Datos!$C$14),IF(G404&lt;=Datos!$D$14,(G404*Datos!$C$14)))</f>
        <v>2187.8009999999999</v>
      </c>
      <c r="K404" s="142">
        <f>IF((G404-J404-L404)&lt;=Datos!$G$7,"0",IF((G404-J404-L404)&lt;=Datos!$G$8,((G404-J404-L404)-Datos!$F$8)*Datos!$I$6,IF((G404-J404-L404)&lt;=Datos!$G$9,Datos!$I$8+((G404-J404-L404)-Datos!$F$9)*Datos!$J$6,IF((G404-J404-L404)&gt;=Datos!$F$10,(Datos!$I$8+Datos!$J$8)+((G404-J404-L404)-Datos!$F$10)*Datos!$K$6))))</f>
        <v>6540.8370666666669</v>
      </c>
      <c r="L404" s="141">
        <f>IF(G404&gt;=Datos!$D$15,(Datos!$D$15*Datos!$C$15),IF(G404&lt;=Datos!$D$15,(G404*Datos!$C$15)))</f>
        <v>2317.3919999999998</v>
      </c>
      <c r="M404" s="140">
        <v>25</v>
      </c>
      <c r="N404" s="140">
        <f t="shared" si="338"/>
        <v>11071.030066666666</v>
      </c>
      <c r="O404" s="160">
        <f t="shared" si="339"/>
        <v>65158.969933333334</v>
      </c>
    </row>
    <row r="405" spans="1:15" ht="29.25" customHeight="1" x14ac:dyDescent="0.2">
      <c r="A405" s="186">
        <v>315</v>
      </c>
      <c r="B405" s="188" t="s">
        <v>632</v>
      </c>
      <c r="C405" s="188" t="s">
        <v>264</v>
      </c>
      <c r="D405" s="91" t="s">
        <v>574</v>
      </c>
      <c r="E405" s="189" t="s">
        <v>260</v>
      </c>
      <c r="F405" s="189" t="s">
        <v>19</v>
      </c>
      <c r="G405" s="140">
        <v>76230</v>
      </c>
      <c r="H405" s="140">
        <v>0</v>
      </c>
      <c r="I405" s="140">
        <f t="shared" si="337"/>
        <v>76230</v>
      </c>
      <c r="J405" s="141">
        <f>IF(G405&gt;=Datos!$D$14,(Datos!$D$14*Datos!$C$14),IF(G405&lt;=Datos!$D$14,(G405*Datos!$C$14)))</f>
        <v>2187.8009999999999</v>
      </c>
      <c r="K405" s="142">
        <f>IF((G405-J405-L405)&lt;=Datos!$G$7,"0",IF((G405-J405-L405)&lt;=Datos!$G$8,((G405-J405-L405)-Datos!$F$8)*Datos!$I$6,IF((G405-J405-L405)&lt;=Datos!$G$9,Datos!$I$8+((G405-J405-L405)-Datos!$F$9)*Datos!$J$6,IF((G405-J405-L405)&gt;=Datos!$F$10,(Datos!$I$8+Datos!$J$8)+((G405-J405-L405)-Datos!$F$10)*Datos!$K$6))))</f>
        <v>6540.8370666666669</v>
      </c>
      <c r="L405" s="141">
        <f>IF(G405&gt;=Datos!$D$15,(Datos!$D$15*Datos!$C$15),IF(G405&lt;=Datos!$D$15,(G405*Datos!$C$15)))</f>
        <v>2317.3919999999998</v>
      </c>
      <c r="M405" s="140">
        <v>25</v>
      </c>
      <c r="N405" s="140">
        <f t="shared" ref="N405:N406" si="340">SUM(J405:M405)</f>
        <v>11071.030066666666</v>
      </c>
      <c r="O405" s="160">
        <f t="shared" ref="O405:O406" si="341">+G405-N405</f>
        <v>65158.969933333334</v>
      </c>
    </row>
    <row r="406" spans="1:15" ht="29.25" customHeight="1" x14ac:dyDescent="0.2">
      <c r="A406" s="186">
        <v>316</v>
      </c>
      <c r="B406" s="188" t="s">
        <v>633</v>
      </c>
      <c r="C406" s="188" t="s">
        <v>264</v>
      </c>
      <c r="D406" s="91" t="s">
        <v>419</v>
      </c>
      <c r="E406" s="189" t="s">
        <v>260</v>
      </c>
      <c r="F406" s="189" t="s">
        <v>19</v>
      </c>
      <c r="G406" s="140">
        <v>35000</v>
      </c>
      <c r="H406" s="140">
        <v>0</v>
      </c>
      <c r="I406" s="140">
        <f t="shared" si="337"/>
        <v>35000</v>
      </c>
      <c r="J406" s="141">
        <f>IF(G406&gt;=Datos!$D$14,(Datos!$D$14*Datos!$C$14),IF(G406&lt;=Datos!$D$14,(G406*Datos!$C$14)))</f>
        <v>1004.5</v>
      </c>
      <c r="K406" s="142" t="str">
        <f>IF((G406-J406-L406)&lt;=Datos!$G$7,"0",IF((G406-J406-L406)&lt;=Datos!$G$8,((G406-J406-L406)-Datos!$F$8)*Datos!$I$6,IF((G406-J406-L406)&lt;=Datos!$G$9,Datos!$I$8+((G406-J406-L406)-Datos!$F$9)*Datos!$J$6,IF((G406-J406-L406)&gt;=Datos!$F$10,(Datos!$I$8+Datos!$J$8)+((G406-J406-L406)-Datos!$F$10)*Datos!$K$6))))</f>
        <v>0</v>
      </c>
      <c r="L406" s="141">
        <f>IF(G406&gt;=Datos!$D$15,(Datos!$D$15*Datos!$C$15),IF(G406&lt;=Datos!$D$15,(G406*Datos!$C$15)))</f>
        <v>1064</v>
      </c>
      <c r="M406" s="140">
        <v>3325</v>
      </c>
      <c r="N406" s="140">
        <f t="shared" si="340"/>
        <v>5393.5</v>
      </c>
      <c r="O406" s="160">
        <f t="shared" si="341"/>
        <v>29606.5</v>
      </c>
    </row>
    <row r="407" spans="1:15" ht="29.25" customHeight="1" x14ac:dyDescent="0.2">
      <c r="A407" s="186">
        <v>317</v>
      </c>
      <c r="B407" s="188" t="s">
        <v>847</v>
      </c>
      <c r="C407" s="188" t="s">
        <v>264</v>
      </c>
      <c r="D407" s="91" t="s">
        <v>574</v>
      </c>
      <c r="E407" s="189" t="s">
        <v>260</v>
      </c>
      <c r="F407" s="189" t="s">
        <v>19</v>
      </c>
      <c r="G407" s="140">
        <v>60000</v>
      </c>
      <c r="H407" s="140">
        <v>0</v>
      </c>
      <c r="I407" s="140">
        <f t="shared" ref="I407" si="342">SUM(G407:H407)</f>
        <v>60000</v>
      </c>
      <c r="J407" s="141">
        <f>IF(G407&gt;=Datos!$D$14,(Datos!$D$14*Datos!$C$14),IF(G407&lt;=Datos!$D$14,(G407*Datos!$C$14)))</f>
        <v>1722</v>
      </c>
      <c r="K407" s="142">
        <f>IF((G407-J407-L407)&lt;=Datos!$G$7,"0",IF((G407-J407-L407)&lt;=Datos!$G$8,((G407-J407-L407)-Datos!$F$8)*Datos!$I$6,IF((G407-J407-L407)&lt;=Datos!$G$9,Datos!$I$8+((G407-J407-L407)-Datos!$F$9)*Datos!$J$6,IF((G407-J407-L407)&gt;=Datos!$F$10,(Datos!$I$8+Datos!$J$8)+((G407-J407-L407)-Datos!$F$10)*Datos!$K$6))))</f>
        <v>3486.6756666666661</v>
      </c>
      <c r="L407" s="141">
        <f>IF(G407&gt;=Datos!$D$15,(Datos!$D$15*Datos!$C$15),IF(G407&lt;=Datos!$D$15,(G407*Datos!$C$15)))</f>
        <v>1824</v>
      </c>
      <c r="M407" s="140">
        <v>25</v>
      </c>
      <c r="N407" s="140">
        <f t="shared" ref="N407" si="343">SUM(J407:M407)</f>
        <v>7057.6756666666661</v>
      </c>
      <c r="O407" s="160">
        <f t="shared" ref="O407" si="344">+G407-N407</f>
        <v>52942.324333333338</v>
      </c>
    </row>
    <row r="408" spans="1:15" ht="29.25" customHeight="1" x14ac:dyDescent="0.2">
      <c r="A408" s="186">
        <v>318</v>
      </c>
      <c r="B408" s="188" t="s">
        <v>928</v>
      </c>
      <c r="C408" s="188" t="s">
        <v>264</v>
      </c>
      <c r="D408" s="91" t="s">
        <v>290</v>
      </c>
      <c r="E408" s="189" t="s">
        <v>260</v>
      </c>
      <c r="F408" s="189" t="s">
        <v>19</v>
      </c>
      <c r="G408" s="140">
        <v>60000</v>
      </c>
      <c r="H408" s="140">
        <v>0</v>
      </c>
      <c r="I408" s="140">
        <f t="shared" si="337"/>
        <v>60000</v>
      </c>
      <c r="J408" s="141">
        <f>IF(G408&gt;=Datos!$D$14,(Datos!$D$14*Datos!$C$14),IF(G408&lt;=Datos!$D$14,(G408*Datos!$C$14)))</f>
        <v>1722</v>
      </c>
      <c r="K408" s="142">
        <f>IF((G408-J408-L408)&lt;=Datos!$G$7,"0",IF((G408-J408-L408)&lt;=Datos!$G$8,((G408-J408-L408)-Datos!$F$8)*Datos!$I$6,IF((G408-J408-L408)&lt;=Datos!$G$9,Datos!$I$8+((G408-J408-L408)-Datos!$F$9)*Datos!$J$6,IF((G408-J408-L408)&gt;=Datos!$F$10,(Datos!$I$8+Datos!$J$8)+((G408-J408-L408)-Datos!$F$10)*Datos!$K$6))))</f>
        <v>3486.6756666666661</v>
      </c>
      <c r="L408" s="141">
        <f>IF(G408&gt;=Datos!$D$15,(Datos!$D$15*Datos!$C$15),IF(G408&lt;=Datos!$D$15,(G408*Datos!$C$15)))</f>
        <v>1824</v>
      </c>
      <c r="M408" s="140">
        <v>2025</v>
      </c>
      <c r="N408" s="140">
        <f t="shared" ref="N408" si="345">SUM(J408:M408)</f>
        <v>9057.6756666666661</v>
      </c>
      <c r="O408" s="160">
        <f t="shared" ref="O408" si="346">+G408-N408</f>
        <v>50942.324333333338</v>
      </c>
    </row>
    <row r="409" spans="1:15" ht="29.25" customHeight="1" x14ac:dyDescent="0.2">
      <c r="A409" s="186">
        <v>319</v>
      </c>
      <c r="B409" s="188" t="s">
        <v>968</v>
      </c>
      <c r="C409" s="188" t="s">
        <v>264</v>
      </c>
      <c r="D409" s="91" t="s">
        <v>652</v>
      </c>
      <c r="E409" s="189" t="s">
        <v>260</v>
      </c>
      <c r="F409" s="189" t="s">
        <v>19</v>
      </c>
      <c r="G409" s="140">
        <v>60000</v>
      </c>
      <c r="H409" s="140">
        <v>0</v>
      </c>
      <c r="I409" s="140">
        <f t="shared" ref="I409:I411" si="347">SUM(G409:H409)</f>
        <v>60000</v>
      </c>
      <c r="J409" s="141">
        <f>IF(G409&gt;=Datos!$D$14,(Datos!$D$14*Datos!$C$14),IF(G409&lt;=Datos!$D$14,(G409*Datos!$C$14)))</f>
        <v>1722</v>
      </c>
      <c r="K409" s="142">
        <f>IF((G409-J409-L409)&lt;=Datos!$G$7,"0",IF((G409-J409-L409)&lt;=Datos!$G$8,((G409-J409-L409)-Datos!$F$8)*Datos!$I$6,IF((G409-J409-L409)&lt;=Datos!$G$9,Datos!$I$8+((G409-J409-L409)-Datos!$F$9)*Datos!$J$6,IF((G409-J409-L409)&gt;=Datos!$F$10,(Datos!$I$8+Datos!$J$8)+((G409-J409-L409)-Datos!$F$10)*Datos!$K$6))))</f>
        <v>3486.6756666666661</v>
      </c>
      <c r="L409" s="141">
        <f>IF(G409&gt;=Datos!$D$15,(Datos!$D$15*Datos!$C$15),IF(G409&lt;=Datos!$D$15,(G409*Datos!$C$15)))</f>
        <v>1824</v>
      </c>
      <c r="M409" s="140">
        <v>2525</v>
      </c>
      <c r="N409" s="140">
        <f t="shared" ref="N409:N411" si="348">SUM(J409:M409)</f>
        <v>9557.6756666666661</v>
      </c>
      <c r="O409" s="160">
        <f t="shared" ref="O409:O411" si="349">+G409-N409</f>
        <v>50442.324333333338</v>
      </c>
    </row>
    <row r="410" spans="1:15" ht="29.25" customHeight="1" x14ac:dyDescent="0.2">
      <c r="A410" s="186">
        <v>320</v>
      </c>
      <c r="B410" s="188" t="s">
        <v>969</v>
      </c>
      <c r="C410" s="188" t="s">
        <v>264</v>
      </c>
      <c r="D410" s="91" t="s">
        <v>574</v>
      </c>
      <c r="E410" s="189" t="s">
        <v>260</v>
      </c>
      <c r="F410" s="189" t="s">
        <v>19</v>
      </c>
      <c r="G410" s="140">
        <v>60000</v>
      </c>
      <c r="H410" s="140">
        <v>0</v>
      </c>
      <c r="I410" s="140">
        <f t="shared" si="347"/>
        <v>60000</v>
      </c>
      <c r="J410" s="141">
        <f>IF(G410&gt;=Datos!$D$14,(Datos!$D$14*Datos!$C$14),IF(G410&lt;=Datos!$D$14,(G410*Datos!$C$14)))</f>
        <v>1722</v>
      </c>
      <c r="K410" s="142">
        <f>IF((G410-J410-L410)&lt;=Datos!$G$7,"0",IF((G410-J410-L410)&lt;=Datos!$G$8,((G410-J410-L410)-Datos!$F$8)*Datos!$I$6,IF((G410-J410-L410)&lt;=Datos!$G$9,Datos!$I$8+((G410-J410-L410)-Datos!$F$9)*Datos!$J$6,IF((G410-J410-L410)&gt;=Datos!$F$10,(Datos!$I$8+Datos!$J$8)+((G410-J410-L410)-Datos!$F$10)*Datos!$K$6))))</f>
        <v>3486.6756666666661</v>
      </c>
      <c r="L410" s="141">
        <f>IF(G410&gt;=Datos!$D$15,(Datos!$D$15*Datos!$C$15),IF(G410&lt;=Datos!$D$15,(G410*Datos!$C$15)))</f>
        <v>1824</v>
      </c>
      <c r="M410" s="140">
        <v>25</v>
      </c>
      <c r="N410" s="140">
        <f t="shared" si="348"/>
        <v>7057.6756666666661</v>
      </c>
      <c r="O410" s="160">
        <f t="shared" si="349"/>
        <v>52942.324333333338</v>
      </c>
    </row>
    <row r="411" spans="1:15" ht="29.25" customHeight="1" x14ac:dyDescent="0.2">
      <c r="A411" s="186">
        <v>321</v>
      </c>
      <c r="B411" s="188" t="s">
        <v>970</v>
      </c>
      <c r="C411" s="188" t="s">
        <v>264</v>
      </c>
      <c r="D411" s="91" t="s">
        <v>568</v>
      </c>
      <c r="E411" s="189" t="s">
        <v>260</v>
      </c>
      <c r="F411" s="189" t="s">
        <v>19</v>
      </c>
      <c r="G411" s="140">
        <v>60000</v>
      </c>
      <c r="H411" s="140">
        <v>0</v>
      </c>
      <c r="I411" s="140">
        <f t="shared" si="347"/>
        <v>60000</v>
      </c>
      <c r="J411" s="141">
        <f>IF(G411&gt;=Datos!$D$14,(Datos!$D$14*Datos!$C$14),IF(G411&lt;=Datos!$D$14,(G411*Datos!$C$14)))</f>
        <v>1722</v>
      </c>
      <c r="K411" s="142">
        <f>IF((G411-J411-L411)&lt;=Datos!$G$7,"0",IF((G411-J411-L411)&lt;=Datos!$G$8,((G411-J411-L411)-Datos!$F$8)*Datos!$I$6,IF((G411-J411-L411)&lt;=Datos!$G$9,Datos!$I$8+((G411-J411-L411)-Datos!$F$9)*Datos!$J$6,IF((G411-J411-L411)&gt;=Datos!$F$10,(Datos!$I$8+Datos!$J$8)+((G411-J411-L411)-Datos!$F$10)*Datos!$K$6))))</f>
        <v>3486.6756666666661</v>
      </c>
      <c r="L411" s="141">
        <f>IF(G411&gt;=Datos!$D$15,(Datos!$D$15*Datos!$C$15),IF(G411&lt;=Datos!$D$15,(G411*Datos!$C$15)))</f>
        <v>1824</v>
      </c>
      <c r="M411" s="140">
        <v>1825</v>
      </c>
      <c r="N411" s="140">
        <f t="shared" si="348"/>
        <v>8857.6756666666661</v>
      </c>
      <c r="O411" s="160">
        <f t="shared" si="349"/>
        <v>51142.324333333338</v>
      </c>
    </row>
    <row r="412" spans="1:15" ht="29.25" customHeight="1" x14ac:dyDescent="0.2">
      <c r="A412" s="186">
        <v>322</v>
      </c>
      <c r="B412" s="188" t="s">
        <v>989</v>
      </c>
      <c r="C412" s="188" t="s">
        <v>264</v>
      </c>
      <c r="D412" s="91" t="s">
        <v>991</v>
      </c>
      <c r="E412" s="189" t="s">
        <v>260</v>
      </c>
      <c r="F412" s="189" t="s">
        <v>19</v>
      </c>
      <c r="G412" s="140">
        <v>60000</v>
      </c>
      <c r="H412" s="140">
        <v>0</v>
      </c>
      <c r="I412" s="140">
        <f t="shared" ref="I412:I413" si="350">SUM(G412:H412)</f>
        <v>60000</v>
      </c>
      <c r="J412" s="141">
        <f>IF(G412&gt;=Datos!$D$14,(Datos!$D$14*Datos!$C$14),IF(G412&lt;=Datos!$D$14,(G412*Datos!$C$14)))</f>
        <v>1722</v>
      </c>
      <c r="K412" s="142">
        <f>IF((G412-J412-L412)&lt;=Datos!$G$7,"0",IF((G412-J412-L412)&lt;=Datos!$G$8,((G412-J412-L412)-Datos!$F$8)*Datos!$I$6,IF((G412-J412-L412)&lt;=Datos!$G$9,Datos!$I$8+((G412-J412-L412)-Datos!$F$9)*Datos!$J$6,IF((G412-J412-L412)&gt;=Datos!$F$10,(Datos!$I$8+Datos!$J$8)+((G412-J412-L412)-Datos!$F$10)*Datos!$K$6))))</f>
        <v>3486.6756666666661</v>
      </c>
      <c r="L412" s="141">
        <f>IF(G412&gt;=Datos!$D$15,(Datos!$D$15*Datos!$C$15),IF(G412&lt;=Datos!$D$15,(G412*Datos!$C$15)))</f>
        <v>1824</v>
      </c>
      <c r="M412" s="140">
        <v>25</v>
      </c>
      <c r="N412" s="140">
        <f t="shared" ref="N412:N413" si="351">SUM(J412:M412)</f>
        <v>7057.6756666666661</v>
      </c>
      <c r="O412" s="160">
        <f t="shared" ref="O412:O413" si="352">+G412-N412</f>
        <v>52942.324333333338</v>
      </c>
    </row>
    <row r="413" spans="1:15" ht="29.25" customHeight="1" x14ac:dyDescent="0.2">
      <c r="A413" s="186">
        <v>323</v>
      </c>
      <c r="B413" s="188" t="s">
        <v>990</v>
      </c>
      <c r="C413" s="188" t="s">
        <v>264</v>
      </c>
      <c r="D413" s="91" t="s">
        <v>290</v>
      </c>
      <c r="E413" s="189" t="s">
        <v>260</v>
      </c>
      <c r="F413" s="189" t="s">
        <v>261</v>
      </c>
      <c r="G413" s="140">
        <v>60000</v>
      </c>
      <c r="H413" s="140">
        <v>0</v>
      </c>
      <c r="I413" s="140">
        <f t="shared" si="350"/>
        <v>60000</v>
      </c>
      <c r="J413" s="141">
        <f>IF(G413&gt;=Datos!$D$14,(Datos!$D$14*Datos!$C$14),IF(G413&lt;=Datos!$D$14,(G413*Datos!$C$14)))</f>
        <v>1722</v>
      </c>
      <c r="K413" s="142">
        <f>IF((G413-J413-L413)&lt;=Datos!$G$7,"0",IF((G413-J413-L413)&lt;=Datos!$G$8,((G413-J413-L413)-Datos!$F$8)*Datos!$I$6,IF((G413-J413-L413)&lt;=Datos!$G$9,Datos!$I$8+((G413-J413-L413)-Datos!$F$9)*Datos!$J$6,IF((G413-J413-L413)&gt;=Datos!$F$10,(Datos!$I$8+Datos!$J$8)+((G413-J413-L413)-Datos!$F$10)*Datos!$K$6))))</f>
        <v>3486.6756666666661</v>
      </c>
      <c r="L413" s="141">
        <f>IF(G413&gt;=Datos!$D$15,(Datos!$D$15*Datos!$C$15),IF(G413&lt;=Datos!$D$15,(G413*Datos!$C$15)))</f>
        <v>1824</v>
      </c>
      <c r="M413" s="140">
        <v>25</v>
      </c>
      <c r="N413" s="140">
        <f t="shared" si="351"/>
        <v>7057.6756666666661</v>
      </c>
      <c r="O413" s="160">
        <f t="shared" si="352"/>
        <v>52942.324333333338</v>
      </c>
    </row>
    <row r="414" spans="1:15" ht="29.25" customHeight="1" x14ac:dyDescent="0.2">
      <c r="A414" s="186">
        <v>324</v>
      </c>
      <c r="B414" s="188" t="s">
        <v>1020</v>
      </c>
      <c r="C414" s="188" t="s">
        <v>264</v>
      </c>
      <c r="D414" s="91" t="s">
        <v>290</v>
      </c>
      <c r="E414" s="189" t="s">
        <v>260</v>
      </c>
      <c r="F414" s="189" t="s">
        <v>19</v>
      </c>
      <c r="G414" s="140">
        <v>60000</v>
      </c>
      <c r="H414" s="140">
        <v>0</v>
      </c>
      <c r="I414" s="140">
        <f t="shared" ref="I414" si="353">SUM(G414:H414)</f>
        <v>60000</v>
      </c>
      <c r="J414" s="141">
        <f>IF(G414&gt;=Datos!$D$14,(Datos!$D$14*Datos!$C$14),IF(G414&lt;=Datos!$D$14,(G414*Datos!$C$14)))</f>
        <v>1722</v>
      </c>
      <c r="K414" s="142">
        <f>IF((G414-J414-L414)&lt;=Datos!$G$7,"0",IF((G414-J414-L414)&lt;=Datos!$G$8,((G414-J414-L414)-Datos!$F$8)*Datos!$I$6,IF((G414-J414-L414)&lt;=Datos!$G$9,Datos!$I$8+((G414-J414-L414)-Datos!$F$9)*Datos!$J$6,IF((G414-J414-L414)&gt;=Datos!$F$10,(Datos!$I$8+Datos!$J$8)+((G414-J414-L414)-Datos!$F$10)*Datos!$K$6))))</f>
        <v>3486.6756666666661</v>
      </c>
      <c r="L414" s="141">
        <f>IF(G414&gt;=Datos!$D$15,(Datos!$D$15*Datos!$C$15),IF(G414&lt;=Datos!$D$15,(G414*Datos!$C$15)))</f>
        <v>1824</v>
      </c>
      <c r="M414" s="140">
        <v>25</v>
      </c>
      <c r="N414" s="140">
        <f t="shared" ref="N414" si="354">SUM(J414:M414)</f>
        <v>7057.6756666666661</v>
      </c>
      <c r="O414" s="160">
        <f t="shared" ref="O414" si="355">+G414-N414</f>
        <v>52942.324333333338</v>
      </c>
    </row>
    <row r="415" spans="1:15" ht="29.25" customHeight="1" x14ac:dyDescent="0.2">
      <c r="A415" s="186">
        <v>325</v>
      </c>
      <c r="B415" s="188" t="s">
        <v>564</v>
      </c>
      <c r="C415" s="188" t="s">
        <v>264</v>
      </c>
      <c r="D415" s="91" t="s">
        <v>419</v>
      </c>
      <c r="E415" s="189" t="s">
        <v>260</v>
      </c>
      <c r="F415" s="189" t="s">
        <v>19</v>
      </c>
      <c r="G415" s="140">
        <v>35000</v>
      </c>
      <c r="H415" s="140">
        <v>0</v>
      </c>
      <c r="I415" s="140">
        <f t="shared" ref="I415" si="356">SUM(G415:H415)</f>
        <v>35000</v>
      </c>
      <c r="J415" s="141">
        <f>IF(G415&gt;=Datos!$D$14,(Datos!$D$14*Datos!$C$14),IF(G415&lt;=Datos!$D$14,(G415*Datos!$C$14)))</f>
        <v>1004.5</v>
      </c>
      <c r="K415" s="142" t="str">
        <f>IF((G415-J415-L415)&lt;=Datos!$G$7,"0",IF((G415-J415-L415)&lt;=Datos!$G$8,((G415-J415-L415)-Datos!$F$8)*Datos!$I$6,IF((G415-J415-L415)&lt;=Datos!$G$9,Datos!$I$8+((G415-J415-L415)-Datos!$F$9)*Datos!$J$6,IF((G415-J415-L415)&gt;=Datos!$F$10,(Datos!$I$8+Datos!$J$8)+((G415-J415-L415)-Datos!$F$10)*Datos!$K$6))))</f>
        <v>0</v>
      </c>
      <c r="L415" s="141">
        <f>IF(G415&gt;=Datos!$D$15,(Datos!$D$15*Datos!$C$15),IF(G415&lt;=Datos!$D$15,(G415*Datos!$C$15)))</f>
        <v>1064</v>
      </c>
      <c r="M415" s="140">
        <v>25</v>
      </c>
      <c r="N415" s="140">
        <f t="shared" ref="N415" si="357">SUM(J415:M415)</f>
        <v>2093.5</v>
      </c>
      <c r="O415" s="160">
        <f t="shared" ref="O415" si="358">+G415-N415</f>
        <v>32906.5</v>
      </c>
    </row>
    <row r="416" spans="1:15" ht="29.25" customHeight="1" x14ac:dyDescent="0.2">
      <c r="A416" s="186">
        <v>326</v>
      </c>
      <c r="B416" s="187" t="s">
        <v>153</v>
      </c>
      <c r="C416" s="188" t="s">
        <v>264</v>
      </c>
      <c r="D416" s="91" t="s">
        <v>574</v>
      </c>
      <c r="E416" s="189" t="s">
        <v>260</v>
      </c>
      <c r="F416" s="189" t="s">
        <v>19</v>
      </c>
      <c r="G416" s="117">
        <v>82582.5</v>
      </c>
      <c r="H416" s="140">
        <v>0</v>
      </c>
      <c r="I416" s="140">
        <f t="shared" si="337"/>
        <v>82582.5</v>
      </c>
      <c r="J416" s="141">
        <f>IF(G416&gt;=Datos!$D$14,(Datos!$D$14*Datos!$C$14),IF(G416&lt;=Datos!$D$14,(G416*Datos!$C$14)))</f>
        <v>2370.1177499999999</v>
      </c>
      <c r="K416" s="142">
        <f>IF((G416-J416-L416)&lt;=Datos!$G$7,"0",IF((G416-J416-L416)&lt;=Datos!$G$8,((G416-J416-L416)-Datos!$F$8)*Datos!$I$6,IF((G416-J416-L416)&lt;=Datos!$G$9,Datos!$I$8+((G416-J416-L416)-Datos!$F$9)*Datos!$J$6,IF((G416-J416-L416)&gt;=Datos!$F$10,(Datos!$I$8+Datos!$J$8)+((G416-J416-L416)-Datos!$F$10)*Datos!$K$6))))</f>
        <v>8008.3292291666658</v>
      </c>
      <c r="L416" s="141">
        <f>IF(G416&gt;=Datos!$D$15,(Datos!$D$15*Datos!$C$15),IF(G416&lt;=Datos!$D$15,(G416*Datos!$C$15)))</f>
        <v>2510.5079999999998</v>
      </c>
      <c r="M416" s="140">
        <v>25</v>
      </c>
      <c r="N416" s="140">
        <f t="shared" si="338"/>
        <v>12913.954979166665</v>
      </c>
      <c r="O416" s="160">
        <f t="shared" si="339"/>
        <v>69668.545020833335</v>
      </c>
    </row>
    <row r="417" spans="1:15" ht="29.25" customHeight="1" x14ac:dyDescent="0.2">
      <c r="A417" s="186">
        <v>327</v>
      </c>
      <c r="B417" s="188" t="s">
        <v>171</v>
      </c>
      <c r="C417" s="188" t="s">
        <v>264</v>
      </c>
      <c r="D417" s="91" t="s">
        <v>574</v>
      </c>
      <c r="E417" s="189" t="s">
        <v>260</v>
      </c>
      <c r="F417" s="189" t="s">
        <v>19</v>
      </c>
      <c r="G417" s="140">
        <v>120000</v>
      </c>
      <c r="H417" s="140">
        <v>0</v>
      </c>
      <c r="I417" s="140">
        <f t="shared" si="337"/>
        <v>120000</v>
      </c>
      <c r="J417" s="141">
        <f>IF(G417&gt;=Datos!$D$14,(Datos!$D$14*Datos!$C$14),IF(G417&lt;=Datos!$D$14,(G417*Datos!$C$14)))</f>
        <v>3444</v>
      </c>
      <c r="K417" s="142">
        <f>IF((G417-J417-L417)&lt;=Datos!$G$7,"0",IF((G417-J417-L417)&lt;=Datos!$G$8,((G417-J417-L417)-Datos!$F$8)*Datos!$I$6,IF((G417-J417-L417)&lt;=Datos!$G$9,Datos!$I$8+((G417-J417-L417)-Datos!$F$9)*Datos!$J$6,IF((G417-J417-L417)&gt;=Datos!$F$10,(Datos!$I$8+Datos!$J$8)+((G417-J417-L417)-Datos!$F$10)*Datos!$K$6))))</f>
        <v>16809.860666666667</v>
      </c>
      <c r="L417" s="141">
        <f>IF(G417&gt;=Datos!$D$15,(Datos!$D$15*Datos!$C$15),IF(G417&lt;=Datos!$D$15,(G417*Datos!$C$15)))</f>
        <v>3648</v>
      </c>
      <c r="M417" s="140">
        <v>25</v>
      </c>
      <c r="N417" s="140">
        <f t="shared" ref="N417" si="359">SUM(J417:M417)</f>
        <v>23926.860666666667</v>
      </c>
      <c r="O417" s="160">
        <f t="shared" ref="O417" si="360">+G417-N417</f>
        <v>96073.139333333325</v>
      </c>
    </row>
    <row r="418" spans="1:15" ht="29.25" customHeight="1" x14ac:dyDescent="0.2">
      <c r="A418" s="186">
        <v>328</v>
      </c>
      <c r="B418" s="188" t="s">
        <v>211</v>
      </c>
      <c r="C418" s="188" t="s">
        <v>264</v>
      </c>
      <c r="D418" s="91" t="s">
        <v>574</v>
      </c>
      <c r="E418" s="189" t="s">
        <v>260</v>
      </c>
      <c r="F418" s="189" t="s">
        <v>19</v>
      </c>
      <c r="G418" s="140">
        <v>80000</v>
      </c>
      <c r="H418" s="140">
        <v>0</v>
      </c>
      <c r="I418" s="140">
        <f t="shared" si="337"/>
        <v>80000</v>
      </c>
      <c r="J418" s="141">
        <f>IF(G418&gt;=Datos!$D$14,(Datos!$D$14*Datos!$C$14),IF(G418&lt;=Datos!$D$14,(G418*Datos!$C$14)))</f>
        <v>2296</v>
      </c>
      <c r="K418" s="142">
        <f>IF((G418-J418-L418)&lt;=Datos!$G$7,"0",IF((G418-J418-L418)&lt;=Datos!$G$8,((G418-J418-L418)-Datos!$F$8)*Datos!$I$6,IF((G418-J418-L418)&lt;=Datos!$G$9,Datos!$I$8+((G418-J418-L418)-Datos!$F$9)*Datos!$J$6,IF((G418-J418-L418)&gt;=Datos!$F$10,(Datos!$I$8+Datos!$J$8)+((G418-J418-L418)-Datos!$F$10)*Datos!$K$6))))</f>
        <v>7400.8606666666674</v>
      </c>
      <c r="L418" s="141">
        <f>IF(G418&gt;=Datos!$D$15,(Datos!$D$15*Datos!$C$15),IF(G418&lt;=Datos!$D$15,(G418*Datos!$C$15)))</f>
        <v>2432</v>
      </c>
      <c r="M418" s="140">
        <v>25</v>
      </c>
      <c r="N418" s="140">
        <f t="shared" ref="N418" si="361">SUM(J418:M418)</f>
        <v>12153.860666666667</v>
      </c>
      <c r="O418" s="160">
        <f t="shared" ref="O418" si="362">+G418-N418</f>
        <v>67846.139333333325</v>
      </c>
    </row>
    <row r="419" spans="1:15" ht="29.25" customHeight="1" x14ac:dyDescent="0.2">
      <c r="A419" s="186">
        <v>329</v>
      </c>
      <c r="B419" s="188" t="s">
        <v>64</v>
      </c>
      <c r="C419" s="188" t="s">
        <v>264</v>
      </c>
      <c r="D419" s="91" t="s">
        <v>575</v>
      </c>
      <c r="E419" s="189" t="s">
        <v>260</v>
      </c>
      <c r="F419" s="189" t="s">
        <v>19</v>
      </c>
      <c r="G419" s="140">
        <v>82582.5</v>
      </c>
      <c r="H419" s="140">
        <v>0</v>
      </c>
      <c r="I419" s="140">
        <f t="shared" si="337"/>
        <v>82582.5</v>
      </c>
      <c r="J419" s="141">
        <f>IF(G419&gt;=Datos!$D$14,(Datos!$D$14*Datos!$C$14),IF(G419&lt;=Datos!$D$14,(G419*Datos!$C$14)))</f>
        <v>2370.1177499999999</v>
      </c>
      <c r="K419" s="142">
        <f>IF((G419-J419-L419)&lt;=Datos!$G$7,"0",IF((G419-J419-L419)&lt;=Datos!$G$8,((G419-J419-L419)-Datos!$F$8)*Datos!$I$6,IF((G419-J419-L419)&lt;=Datos!$G$9,Datos!$I$8+((G419-J419-L419)-Datos!$F$9)*Datos!$J$6,IF((G419-J419-L419)&gt;=Datos!$F$10,(Datos!$I$8+Datos!$J$8)+((G419-J419-L419)-Datos!$F$10)*Datos!$K$6))))</f>
        <v>8008.3292291666658</v>
      </c>
      <c r="L419" s="141">
        <f>IF(G419&gt;=Datos!$D$15,(Datos!$D$15*Datos!$C$15),IF(G419&lt;=Datos!$D$15,(G419*Datos!$C$15)))</f>
        <v>2510.5079999999998</v>
      </c>
      <c r="M419" s="140">
        <v>25</v>
      </c>
      <c r="N419" s="140">
        <f t="shared" ref="N419:N425" si="363">SUM(J419:M419)</f>
        <v>12913.954979166665</v>
      </c>
      <c r="O419" s="160">
        <f t="shared" ref="O419:O425" si="364">+G419-N419</f>
        <v>69668.545020833335</v>
      </c>
    </row>
    <row r="420" spans="1:15" ht="29.25" customHeight="1" x14ac:dyDescent="0.2">
      <c r="A420" s="186">
        <v>330</v>
      </c>
      <c r="B420" s="188" t="s">
        <v>94</v>
      </c>
      <c r="C420" s="188" t="s">
        <v>264</v>
      </c>
      <c r="D420" s="91" t="s">
        <v>290</v>
      </c>
      <c r="E420" s="189" t="s">
        <v>260</v>
      </c>
      <c r="F420" s="189" t="s">
        <v>19</v>
      </c>
      <c r="G420" s="140">
        <v>76230</v>
      </c>
      <c r="H420" s="140">
        <v>0</v>
      </c>
      <c r="I420" s="140">
        <f t="shared" ref="I420" si="365">SUM(G420:H420)</f>
        <v>76230</v>
      </c>
      <c r="J420" s="141">
        <f>IF(G420&gt;=Datos!$D$14,(Datos!$D$14*Datos!$C$14),IF(G420&lt;=Datos!$D$14,(G420*Datos!$C$14)))</f>
        <v>2187.8009999999999</v>
      </c>
      <c r="K420" s="142">
        <f>IF((G420-J420-L420)&lt;=Datos!$G$7,"0",IF((G420-J420-L420)&lt;=Datos!$G$8,((G420-J420-L420)-Datos!$F$8)*Datos!$I$6,IF((G420-J420-L420)&lt;=Datos!$G$9,Datos!$I$8+((G420-J420-L420)-Datos!$F$9)*Datos!$J$6,IF((G420-J420-L420)&gt;=Datos!$F$10,(Datos!$I$8+Datos!$J$8)+((G420-J420-L420)-Datos!$F$10)*Datos!$K$6))))</f>
        <v>6540.8370666666669</v>
      </c>
      <c r="L420" s="141">
        <f>IF(G420&gt;=Datos!$D$15,(Datos!$D$15*Datos!$C$15),IF(G420&lt;=Datos!$D$15,(G420*Datos!$C$15)))</f>
        <v>2317.3919999999998</v>
      </c>
      <c r="M420" s="140">
        <v>25</v>
      </c>
      <c r="N420" s="140">
        <f t="shared" ref="N420" si="366">SUM(J420:M420)</f>
        <v>11071.030066666666</v>
      </c>
      <c r="O420" s="160">
        <f t="shared" ref="O420" si="367">+G420-N420</f>
        <v>65158.969933333334</v>
      </c>
    </row>
    <row r="421" spans="1:15" ht="29.25" customHeight="1" x14ac:dyDescent="0.2">
      <c r="A421" s="186">
        <v>331</v>
      </c>
      <c r="B421" s="188" t="s">
        <v>220</v>
      </c>
      <c r="C421" s="188" t="s">
        <v>264</v>
      </c>
      <c r="D421" s="91" t="s">
        <v>574</v>
      </c>
      <c r="E421" s="189" t="s">
        <v>260</v>
      </c>
      <c r="F421" s="189" t="s">
        <v>19</v>
      </c>
      <c r="G421" s="140">
        <v>82582.5</v>
      </c>
      <c r="H421" s="140">
        <v>0</v>
      </c>
      <c r="I421" s="140">
        <f t="shared" si="337"/>
        <v>82582.5</v>
      </c>
      <c r="J421" s="141">
        <f>IF(G421&gt;=Datos!$D$14,(Datos!$D$14*Datos!$C$14),IF(G421&lt;=Datos!$D$14,(G421*Datos!$C$14)))</f>
        <v>2370.1177499999999</v>
      </c>
      <c r="K421" s="142">
        <f>IF((G421-J421-L421)&lt;=Datos!$G$7,"0",IF((G421-J421-L421)&lt;=Datos!$G$8,((G421-J421-L421)-Datos!$F$8)*Datos!$I$6,IF((G421-J421-L421)&lt;=Datos!$G$9,Datos!$I$8+((G421-J421-L421)-Datos!$F$9)*Datos!$J$6,IF((G421-J421-L421)&gt;=Datos!$F$10,(Datos!$I$8+Datos!$J$8)+((G421-J421-L421)-Datos!$F$10)*Datos!$K$6))))</f>
        <v>8008.3292291666658</v>
      </c>
      <c r="L421" s="141">
        <f>IF(G421&gt;=Datos!$D$15,(Datos!$D$15*Datos!$C$15),IF(G421&lt;=Datos!$D$15,(G421*Datos!$C$15)))</f>
        <v>2510.5079999999998</v>
      </c>
      <c r="M421" s="140">
        <v>25</v>
      </c>
      <c r="N421" s="140">
        <f t="shared" si="363"/>
        <v>12913.954979166665</v>
      </c>
      <c r="O421" s="160">
        <f t="shared" si="364"/>
        <v>69668.545020833335</v>
      </c>
    </row>
    <row r="422" spans="1:15" ht="29.25" customHeight="1" x14ac:dyDescent="0.2">
      <c r="A422" s="186">
        <v>332</v>
      </c>
      <c r="B422" s="188" t="s">
        <v>81</v>
      </c>
      <c r="C422" s="188" t="s">
        <v>264</v>
      </c>
      <c r="D422" s="91" t="s">
        <v>574</v>
      </c>
      <c r="E422" s="189" t="s">
        <v>260</v>
      </c>
      <c r="F422" s="189" t="s">
        <v>19</v>
      </c>
      <c r="G422" s="140">
        <v>91047.21</v>
      </c>
      <c r="H422" s="140">
        <v>0</v>
      </c>
      <c r="I422" s="140">
        <f t="shared" si="337"/>
        <v>91047.21</v>
      </c>
      <c r="J422" s="141">
        <f>IF(G422&gt;=Datos!$D$14,(Datos!$D$14*Datos!$C$14),IF(G422&lt;=Datos!$D$14,(G422*Datos!$C$14)))</f>
        <v>2613.0549270000001</v>
      </c>
      <c r="K422" s="142">
        <f>IF((G422-J422-L422)&lt;=Datos!$G$7,"0",IF((G422-J422-L422)&lt;=Datos!$G$8,((G422-J422-L422)-Datos!$F$8)*Datos!$I$6,IF((G422-J422-L422)&lt;=Datos!$G$9,Datos!$I$8+((G422-J422-L422)-Datos!$F$9)*Datos!$J$6,IF((G422-J422-L422)&gt;=Datos!$F$10,(Datos!$I$8+Datos!$J$8)+((G422-J422-L422)-Datos!$F$10)*Datos!$K$6))))</f>
        <v>9999.4406389166688</v>
      </c>
      <c r="L422" s="141">
        <f>IF(G422&gt;=Datos!$D$15,(Datos!$D$15*Datos!$C$15),IF(G422&lt;=Datos!$D$15,(G422*Datos!$C$15)))</f>
        <v>2767.835184</v>
      </c>
      <c r="M422" s="140">
        <v>25</v>
      </c>
      <c r="N422" s="140">
        <f t="shared" si="363"/>
        <v>15405.330749916669</v>
      </c>
      <c r="O422" s="160">
        <f t="shared" si="364"/>
        <v>75641.879250083337</v>
      </c>
    </row>
    <row r="423" spans="1:15" ht="29.25" customHeight="1" x14ac:dyDescent="0.2">
      <c r="A423" s="186">
        <v>333</v>
      </c>
      <c r="B423" s="188" t="s">
        <v>174</v>
      </c>
      <c r="C423" s="188" t="s">
        <v>264</v>
      </c>
      <c r="D423" s="91" t="s">
        <v>943</v>
      </c>
      <c r="E423" s="189" t="s">
        <v>260</v>
      </c>
      <c r="F423" s="189" t="s">
        <v>19</v>
      </c>
      <c r="G423" s="140">
        <v>80000</v>
      </c>
      <c r="H423" s="140">
        <v>0</v>
      </c>
      <c r="I423" s="140">
        <f t="shared" si="337"/>
        <v>80000</v>
      </c>
      <c r="J423" s="141">
        <f>IF(G423&gt;=Datos!$D$14,(Datos!$D$14*Datos!$C$14),IF(G423&lt;=Datos!$D$14,(G423*Datos!$C$14)))</f>
        <v>2296</v>
      </c>
      <c r="K423" s="142">
        <v>6920.92</v>
      </c>
      <c r="L423" s="141">
        <f>IF(G423&gt;=Datos!$D$15,(Datos!$D$15*Datos!$C$15),IF(G423&lt;=Datos!$D$15,(G423*Datos!$C$15)))</f>
        <v>2432</v>
      </c>
      <c r="M423" s="140">
        <v>1944.78</v>
      </c>
      <c r="N423" s="140">
        <f t="shared" si="363"/>
        <v>13593.7</v>
      </c>
      <c r="O423" s="160">
        <f t="shared" si="364"/>
        <v>66406.3</v>
      </c>
    </row>
    <row r="424" spans="1:15" ht="29.25" customHeight="1" x14ac:dyDescent="0.2">
      <c r="A424" s="186">
        <v>334</v>
      </c>
      <c r="B424" s="188" t="s">
        <v>553</v>
      </c>
      <c r="C424" s="188" t="s">
        <v>264</v>
      </c>
      <c r="D424" s="91" t="s">
        <v>1090</v>
      </c>
      <c r="E424" s="189" t="s">
        <v>260</v>
      </c>
      <c r="F424" s="189" t="s">
        <v>19</v>
      </c>
      <c r="G424" s="140">
        <v>82582.5</v>
      </c>
      <c r="H424" s="140">
        <v>0</v>
      </c>
      <c r="I424" s="140">
        <f t="shared" si="337"/>
        <v>82582.5</v>
      </c>
      <c r="J424" s="141">
        <f>IF(G424&gt;=Datos!$D$14,(Datos!$D$14*Datos!$C$14),IF(G424&lt;=Datos!$D$14,(G424*Datos!$C$14)))</f>
        <v>2370.1177499999999</v>
      </c>
      <c r="K424" s="142">
        <f>IF((G424-J424-L424)&lt;=Datos!$G$7,"0",IF((G424-J424-L424)&lt;=Datos!$G$8,((G424-J424-L424)-Datos!$F$8)*Datos!$I$6,IF((G424-J424-L424)&lt;=Datos!$G$9,Datos!$I$8+((G424-J424-L424)-Datos!$F$9)*Datos!$J$6,IF((G424-J424-L424)&gt;=Datos!$F$10,(Datos!$I$8+Datos!$J$8)+((G424-J424-L424)-Datos!$F$10)*Datos!$K$6))))</f>
        <v>8008.3292291666658</v>
      </c>
      <c r="L424" s="141">
        <f>IF(G424&gt;=Datos!$D$15,(Datos!$D$15*Datos!$C$15),IF(G424&lt;=Datos!$D$15,(G424*Datos!$C$15)))</f>
        <v>2510.5079999999998</v>
      </c>
      <c r="M424" s="140">
        <v>25</v>
      </c>
      <c r="N424" s="140">
        <f t="shared" si="363"/>
        <v>12913.954979166665</v>
      </c>
      <c r="O424" s="160">
        <f t="shared" si="364"/>
        <v>69668.545020833335</v>
      </c>
    </row>
    <row r="425" spans="1:15" ht="29.25" customHeight="1" x14ac:dyDescent="0.2">
      <c r="A425" s="186">
        <v>335</v>
      </c>
      <c r="B425" s="188" t="s">
        <v>106</v>
      </c>
      <c r="C425" s="188" t="s">
        <v>264</v>
      </c>
      <c r="D425" s="91" t="s">
        <v>268</v>
      </c>
      <c r="E425" s="189" t="s">
        <v>260</v>
      </c>
      <c r="F425" s="189" t="s">
        <v>19</v>
      </c>
      <c r="G425" s="140">
        <v>95599.15</v>
      </c>
      <c r="H425" s="140">
        <v>0</v>
      </c>
      <c r="I425" s="140">
        <f t="shared" si="337"/>
        <v>95599.15</v>
      </c>
      <c r="J425" s="141">
        <f>IF(G425&gt;=Datos!$D$14,(Datos!$D$14*Datos!$C$14),IF(G425&lt;=Datos!$D$14,(G425*Datos!$C$14)))</f>
        <v>2743.6956049999999</v>
      </c>
      <c r="K425" s="142">
        <f>IF((G425-J425-L425)&lt;=Datos!$G$7,"0",IF((G425-J425-L425)&lt;=Datos!$G$8,((G425-J425-L425)-Datos!$F$8)*Datos!$I$6,IF((G425-J425-L425)&lt;=Datos!$G$9,Datos!$I$8+((G425-J425-L425)-Datos!$F$9)*Datos!$J$6,IF((G425-J425-L425)&gt;=Datos!$F$10,(Datos!$I$8+Datos!$J$8)+((G425-J425-L425)-Datos!$F$10)*Datos!$K$6))))</f>
        <v>11070.170725416665</v>
      </c>
      <c r="L425" s="141">
        <f>IF(G425&gt;=Datos!$D$15,(Datos!$D$15*Datos!$C$15),IF(G425&lt;=Datos!$D$15,(G425*Datos!$C$15)))</f>
        <v>2906.21416</v>
      </c>
      <c r="M425" s="140">
        <v>25</v>
      </c>
      <c r="N425" s="140">
        <f t="shared" si="363"/>
        <v>16745.080490416665</v>
      </c>
      <c r="O425" s="160">
        <f t="shared" si="364"/>
        <v>78854.069509583322</v>
      </c>
    </row>
    <row r="426" spans="1:15" ht="29.25" customHeight="1" x14ac:dyDescent="0.2">
      <c r="A426" s="186">
        <v>336</v>
      </c>
      <c r="B426" s="188" t="s">
        <v>1077</v>
      </c>
      <c r="C426" s="188" t="s">
        <v>264</v>
      </c>
      <c r="D426" s="91" t="s">
        <v>574</v>
      </c>
      <c r="E426" s="189" t="s">
        <v>260</v>
      </c>
      <c r="F426" s="189" t="s">
        <v>19</v>
      </c>
      <c r="G426" s="140">
        <v>82582.5</v>
      </c>
      <c r="H426" s="140">
        <v>0</v>
      </c>
      <c r="I426" s="140">
        <f t="shared" ref="I426" si="368">SUM(G426:H426)</f>
        <v>82582.5</v>
      </c>
      <c r="J426" s="141">
        <f>IF(G426&gt;=Datos!$D$14,(Datos!$D$14*Datos!$C$14),IF(G426&lt;=Datos!$D$14,(G426*Datos!$C$14)))</f>
        <v>2370.1177499999999</v>
      </c>
      <c r="K426" s="142">
        <f>IF((G426-J426-L426)&lt;=Datos!$G$7,"0",IF((G426-J426-L426)&lt;=Datos!$G$8,((G426-J426-L426)-Datos!$F$8)*Datos!$I$6,IF((G426-J426-L426)&lt;=Datos!$G$9,Datos!$I$8+((G426-J426-L426)-Datos!$F$9)*Datos!$J$6,IF((G426-J426-L426)&gt;=Datos!$F$10,(Datos!$I$8+Datos!$J$8)+((G426-J426-L426)-Datos!$F$10)*Datos!$K$6))))</f>
        <v>8008.3292291666658</v>
      </c>
      <c r="L426" s="141">
        <f>IF(G426&gt;=Datos!$D$15,(Datos!$D$15*Datos!$C$15),IF(G426&lt;=Datos!$D$15,(G426*Datos!$C$15)))</f>
        <v>2510.5079999999998</v>
      </c>
      <c r="M426" s="140">
        <v>25</v>
      </c>
      <c r="N426" s="140">
        <f t="shared" ref="N426" si="369">SUM(J426:M426)</f>
        <v>12913.954979166665</v>
      </c>
      <c r="O426" s="160">
        <f t="shared" ref="O426" si="370">+G426-N426</f>
        <v>69668.545020833335</v>
      </c>
    </row>
    <row r="427" spans="1:15" s="193" customFormat="1" ht="29.25" customHeight="1" x14ac:dyDescent="0.2">
      <c r="A427" s="282" t="s">
        <v>422</v>
      </c>
      <c r="B427" s="283"/>
      <c r="C427" s="191">
        <v>25</v>
      </c>
      <c r="D427" s="218"/>
      <c r="E427" s="192"/>
      <c r="F427" s="144"/>
      <c r="G427" s="145">
        <f t="shared" ref="G427:O427" si="371">SUM(G402:G426)</f>
        <v>1799478.8599999999</v>
      </c>
      <c r="H427" s="145">
        <f t="shared" si="371"/>
        <v>0</v>
      </c>
      <c r="I427" s="145">
        <f t="shared" si="371"/>
        <v>1799478.8599999999</v>
      </c>
      <c r="J427" s="145">
        <f t="shared" si="371"/>
        <v>51645.043281999991</v>
      </c>
      <c r="K427" s="145">
        <f t="shared" si="371"/>
        <v>150343.2724435</v>
      </c>
      <c r="L427" s="145">
        <f t="shared" si="371"/>
        <v>54704.157344000014</v>
      </c>
      <c r="M427" s="145">
        <f t="shared" si="371"/>
        <v>14064.56</v>
      </c>
      <c r="N427" s="145">
        <f t="shared" si="371"/>
        <v>270757.0330695</v>
      </c>
      <c r="O427" s="145">
        <f t="shared" si="371"/>
        <v>1528721.8269305001</v>
      </c>
    </row>
    <row r="428" spans="1:15" ht="29.25" customHeight="1" x14ac:dyDescent="0.2">
      <c r="A428" s="282" t="s">
        <v>628</v>
      </c>
      <c r="B428" s="283"/>
      <c r="C428" s="283"/>
      <c r="D428" s="283"/>
      <c r="E428" s="283"/>
      <c r="F428" s="283"/>
      <c r="G428" s="283"/>
      <c r="H428" s="283"/>
      <c r="I428" s="283"/>
      <c r="J428" s="283"/>
      <c r="K428" s="283"/>
      <c r="L428" s="283"/>
      <c r="M428" s="283"/>
      <c r="N428" s="283"/>
      <c r="O428" s="284"/>
    </row>
    <row r="429" spans="1:15" ht="29.25" customHeight="1" x14ac:dyDescent="0.2">
      <c r="A429" s="186">
        <v>337</v>
      </c>
      <c r="B429" s="188" t="s">
        <v>378</v>
      </c>
      <c r="C429" s="188" t="s">
        <v>266</v>
      </c>
      <c r="D429" s="91" t="s">
        <v>419</v>
      </c>
      <c r="E429" s="189" t="s">
        <v>260</v>
      </c>
      <c r="F429" s="189" t="s">
        <v>19</v>
      </c>
      <c r="G429" s="140">
        <v>21500</v>
      </c>
      <c r="H429" s="140">
        <v>0</v>
      </c>
      <c r="I429" s="140">
        <f t="shared" ref="I429:I449" si="372">SUM(G429:H429)</f>
        <v>21500</v>
      </c>
      <c r="J429" s="141">
        <f>IF(G429&gt;=Datos!$D$14,(Datos!$D$14*Datos!$C$14),IF(G429&lt;=Datos!$D$14,(G429*Datos!$C$14)))</f>
        <v>617.04999999999995</v>
      </c>
      <c r="K429" s="142" t="str">
        <f>IF((G429-J429-L429)&lt;=Datos!$G$7,"0",IF((G429-J429-L429)&lt;=Datos!$G$8,((G429-J429-L429)-Datos!$F$8)*Datos!$I$6,IF((G429-J429-L429)&lt;=Datos!$G$9,Datos!$I$8+((G429-J429-L429)-Datos!$F$9)*Datos!$J$6,IF((G429-J429-L429)&gt;=Datos!$F$10,(Datos!$I$8+Datos!$J$8)+((G429-J429-L429)-Datos!$F$10)*Datos!$K$6))))</f>
        <v>0</v>
      </c>
      <c r="L429" s="141">
        <f>IF(G429&gt;=Datos!$D$15,(Datos!$D$15*Datos!$C$15),IF(G429&lt;=Datos!$D$15,(G429*Datos!$C$15)))</f>
        <v>653.6</v>
      </c>
      <c r="M429" s="140">
        <v>13892.42</v>
      </c>
      <c r="N429" s="140">
        <f t="shared" ref="N429:N446" si="373">SUM(J429:M429)</f>
        <v>15163.07</v>
      </c>
      <c r="O429" s="160">
        <f t="shared" ref="O429:O446" si="374">+G429-N429</f>
        <v>6336.93</v>
      </c>
    </row>
    <row r="430" spans="1:15" ht="29.25" customHeight="1" x14ac:dyDescent="0.2">
      <c r="A430" s="186">
        <v>338</v>
      </c>
      <c r="B430" s="188" t="s">
        <v>481</v>
      </c>
      <c r="C430" s="188" t="s">
        <v>266</v>
      </c>
      <c r="D430" s="91" t="s">
        <v>419</v>
      </c>
      <c r="E430" s="189" t="s">
        <v>260</v>
      </c>
      <c r="F430" s="189" t="s">
        <v>261</v>
      </c>
      <c r="G430" s="140">
        <v>35000</v>
      </c>
      <c r="H430" s="140">
        <v>0</v>
      </c>
      <c r="I430" s="140">
        <f t="shared" ref="I430:I432" si="375">SUM(G430:H430)</f>
        <v>35000</v>
      </c>
      <c r="J430" s="141">
        <f>IF(G430&gt;=Datos!$D$14,(Datos!$D$14*Datos!$C$14),IF(G430&lt;=Datos!$D$14,(G430*Datos!$C$14)))</f>
        <v>1004.5</v>
      </c>
      <c r="K430" s="142" t="str">
        <f>IF((G430-J430-L430)&lt;=Datos!$G$7,"0",IF((G430-J430-L430)&lt;=Datos!$G$8,((G430-J430-L430)-Datos!$F$8)*Datos!$I$6,IF((G430-J430-L430)&lt;=Datos!$G$9,Datos!$I$8+((G430-J430-L430)-Datos!$F$9)*Datos!$J$6,IF((G430-J430-L430)&gt;=Datos!$F$10,(Datos!$I$8+Datos!$J$8)+((G430-J430-L430)-Datos!$F$10)*Datos!$K$6))))</f>
        <v>0</v>
      </c>
      <c r="L430" s="141">
        <f>IF(G430&gt;=Datos!$D$15,(Datos!$D$15*Datos!$C$15),IF(G430&lt;=Datos!$D$15,(G430*Datos!$C$15)))</f>
        <v>1064</v>
      </c>
      <c r="M430" s="140">
        <v>25</v>
      </c>
      <c r="N430" s="140">
        <f t="shared" si="373"/>
        <v>2093.5</v>
      </c>
      <c r="O430" s="160">
        <f t="shared" si="374"/>
        <v>32906.5</v>
      </c>
    </row>
    <row r="431" spans="1:15" ht="29.25" customHeight="1" x14ac:dyDescent="0.2">
      <c r="A431" s="186">
        <v>339</v>
      </c>
      <c r="B431" s="188" t="s">
        <v>158</v>
      </c>
      <c r="C431" s="188" t="s">
        <v>266</v>
      </c>
      <c r="D431" s="91" t="s">
        <v>568</v>
      </c>
      <c r="E431" s="189" t="s">
        <v>260</v>
      </c>
      <c r="F431" s="189" t="s">
        <v>19</v>
      </c>
      <c r="G431" s="140">
        <v>76230</v>
      </c>
      <c r="H431" s="140">
        <v>0</v>
      </c>
      <c r="I431" s="140">
        <f t="shared" si="375"/>
        <v>76230</v>
      </c>
      <c r="J431" s="141">
        <f>IF(G431&gt;=Datos!$D$14,(Datos!$D$14*Datos!$C$14),IF(G431&lt;=Datos!$D$14,(G431*Datos!$C$14)))</f>
        <v>2187.8009999999999</v>
      </c>
      <c r="K431" s="142">
        <f>IF((G431-J431-L431)&lt;=Datos!$G$7,"0",IF((G431-J431-L431)&lt;=Datos!$G$8,((G431-J431-L431)-Datos!$F$8)*Datos!$I$6,IF((G431-J431-L431)&lt;=Datos!$G$9,Datos!$I$8+((G431-J431-L431)-Datos!$F$9)*Datos!$J$6,IF((G431-J431-L431)&gt;=Datos!$F$10,(Datos!$I$8+Datos!$J$8)+((G431-J431-L431)-Datos!$F$10)*Datos!$K$6))))</f>
        <v>6540.8370666666669</v>
      </c>
      <c r="L431" s="141">
        <f>IF(G431&gt;=Datos!$D$15,(Datos!$D$15*Datos!$C$15),IF(G431&lt;=Datos!$D$15,(G431*Datos!$C$15)))</f>
        <v>2317.3919999999998</v>
      </c>
      <c r="M431" s="140">
        <v>25</v>
      </c>
      <c r="N431" s="140">
        <f t="shared" si="373"/>
        <v>11071.030066666666</v>
      </c>
      <c r="O431" s="160">
        <f t="shared" si="374"/>
        <v>65158.969933333334</v>
      </c>
    </row>
    <row r="432" spans="1:15" ht="29.25" customHeight="1" x14ac:dyDescent="0.2">
      <c r="A432" s="186">
        <v>340</v>
      </c>
      <c r="B432" s="188" t="s">
        <v>473</v>
      </c>
      <c r="C432" s="188" t="s">
        <v>266</v>
      </c>
      <c r="D432" s="91" t="s">
        <v>554</v>
      </c>
      <c r="E432" s="189" t="s">
        <v>260</v>
      </c>
      <c r="F432" s="189" t="s">
        <v>261</v>
      </c>
      <c r="G432" s="140">
        <v>76230</v>
      </c>
      <c r="H432" s="140">
        <v>0</v>
      </c>
      <c r="I432" s="140">
        <f t="shared" si="375"/>
        <v>76230</v>
      </c>
      <c r="J432" s="141">
        <f>IF(G432&gt;=Datos!$D$14,(Datos!$D$14*Datos!$C$14),IF(G432&lt;=Datos!$D$14,(G432*Datos!$C$14)))</f>
        <v>2187.8009999999999</v>
      </c>
      <c r="K432" s="142">
        <f>IF((G432-J432-L432)&lt;=Datos!$G$7,"0",IF((G432-J432-L432)&lt;=Datos!$G$8,((G432-J432-L432)-Datos!$F$8)*Datos!$I$6,IF((G432-J432-L432)&lt;=Datos!$G$9,Datos!$I$8+((G432-J432-L432)-Datos!$F$9)*Datos!$J$6,IF((G432-J432-L432)&gt;=Datos!$F$10,(Datos!$I$8+Datos!$J$8)+((G432-J432-L432)-Datos!$F$10)*Datos!$K$6))))</f>
        <v>6540.8370666666669</v>
      </c>
      <c r="L432" s="141">
        <f>IF(G432&gt;=Datos!$D$15,(Datos!$D$15*Datos!$C$15),IF(G432&lt;=Datos!$D$15,(G432*Datos!$C$15)))</f>
        <v>2317.3919999999998</v>
      </c>
      <c r="M432" s="140">
        <v>13437.15</v>
      </c>
      <c r="N432" s="140">
        <f t="shared" si="373"/>
        <v>24483.180066666668</v>
      </c>
      <c r="O432" s="160">
        <f t="shared" si="374"/>
        <v>51746.819933333332</v>
      </c>
    </row>
    <row r="433" spans="1:15" ht="29.25" customHeight="1" x14ac:dyDescent="0.2">
      <c r="A433" s="186">
        <v>341</v>
      </c>
      <c r="B433" s="188" t="s">
        <v>49</v>
      </c>
      <c r="C433" s="188" t="s">
        <v>266</v>
      </c>
      <c r="D433" s="91" t="s">
        <v>568</v>
      </c>
      <c r="E433" s="189" t="s">
        <v>260</v>
      </c>
      <c r="F433" s="189" t="s">
        <v>19</v>
      </c>
      <c r="G433" s="140">
        <v>76230</v>
      </c>
      <c r="H433" s="140">
        <v>0</v>
      </c>
      <c r="I433" s="140">
        <f t="shared" si="372"/>
        <v>76230</v>
      </c>
      <c r="J433" s="141">
        <f>IF(G433&gt;=Datos!$D$14,(Datos!$D$14*Datos!$C$14),IF(G433&lt;=Datos!$D$14,(G433*Datos!$C$14)))</f>
        <v>2187.8009999999999</v>
      </c>
      <c r="K433" s="142">
        <f>IF((G433-J433-L433)&lt;=Datos!$G$7,"0",IF((G433-J433-L433)&lt;=Datos!$G$8,((G433-J433-L433)-Datos!$F$8)*Datos!$I$6,IF((G433-J433-L433)&lt;=Datos!$G$9,Datos!$I$8+((G433-J433-L433)-Datos!$F$9)*Datos!$J$6,IF((G433-J433-L433)&gt;=Datos!$F$10,(Datos!$I$8+Datos!$J$8)+((G433-J433-L433)-Datos!$F$10)*Datos!$K$6))))</f>
        <v>6540.8370666666669</v>
      </c>
      <c r="L433" s="141">
        <f>IF(G433&gt;=Datos!$D$15,(Datos!$D$15*Datos!$C$15),IF(G433&lt;=Datos!$D$15,(G433*Datos!$C$15)))</f>
        <v>2317.3919999999998</v>
      </c>
      <c r="M433" s="140">
        <v>5025</v>
      </c>
      <c r="N433" s="140">
        <f t="shared" si="373"/>
        <v>16071.030066666666</v>
      </c>
      <c r="O433" s="160">
        <f t="shared" si="374"/>
        <v>60158.969933333334</v>
      </c>
    </row>
    <row r="434" spans="1:15" ht="29.25" customHeight="1" x14ac:dyDescent="0.2">
      <c r="A434" s="186">
        <v>342</v>
      </c>
      <c r="B434" s="188" t="s">
        <v>111</v>
      </c>
      <c r="C434" s="188" t="s">
        <v>266</v>
      </c>
      <c r="D434" s="91" t="s">
        <v>554</v>
      </c>
      <c r="E434" s="189" t="s">
        <v>260</v>
      </c>
      <c r="F434" s="189" t="s">
        <v>19</v>
      </c>
      <c r="G434" s="140">
        <v>76230</v>
      </c>
      <c r="H434" s="140">
        <v>0</v>
      </c>
      <c r="I434" s="140">
        <f t="shared" ref="I434:I439" si="376">SUM(G434:H434)</f>
        <v>76230</v>
      </c>
      <c r="J434" s="141">
        <f>IF(G434&gt;=Datos!$D$14,(Datos!$D$14*Datos!$C$14),IF(G434&lt;=Datos!$D$14,(G434*Datos!$C$14)))</f>
        <v>2187.8009999999999</v>
      </c>
      <c r="K434" s="142">
        <v>6156.88</v>
      </c>
      <c r="L434" s="141">
        <f>IF(G434&gt;=Datos!$D$15,(Datos!$D$15*Datos!$C$15),IF(G434&lt;=Datos!$D$15,(G434*Datos!$C$15)))</f>
        <v>2317.3919999999998</v>
      </c>
      <c r="M434" s="140">
        <v>1944.78</v>
      </c>
      <c r="N434" s="140">
        <f t="shared" si="373"/>
        <v>12606.853000000001</v>
      </c>
      <c r="O434" s="160">
        <f t="shared" si="374"/>
        <v>63623.146999999997</v>
      </c>
    </row>
    <row r="435" spans="1:15" ht="29.25" customHeight="1" x14ac:dyDescent="0.2">
      <c r="A435" s="186">
        <v>343</v>
      </c>
      <c r="B435" s="188" t="s">
        <v>58</v>
      </c>
      <c r="C435" s="188" t="s">
        <v>266</v>
      </c>
      <c r="D435" s="91" t="s">
        <v>419</v>
      </c>
      <c r="E435" s="189" t="s">
        <v>260</v>
      </c>
      <c r="F435" s="189" t="s">
        <v>19</v>
      </c>
      <c r="G435" s="140">
        <v>35000</v>
      </c>
      <c r="H435" s="140">
        <v>0</v>
      </c>
      <c r="I435" s="140">
        <f t="shared" si="376"/>
        <v>35000</v>
      </c>
      <c r="J435" s="141">
        <f>IF(G435&gt;=Datos!$D$14,(Datos!$D$14*Datos!$C$14),IF(G435&lt;=Datos!$D$14,(G435*Datos!$C$14)))</f>
        <v>1004.5</v>
      </c>
      <c r="K435" s="142" t="str">
        <f>IF((G435-J435-L435)&lt;=Datos!$G$7,"0",IF((G435-J435-L435)&lt;=Datos!$G$8,((G435-J435-L435)-Datos!$F$8)*Datos!$I$6,IF((G435-J435-L435)&lt;=Datos!$G$9,Datos!$I$8+((G435-J435-L435)-Datos!$F$9)*Datos!$J$6,IF((G435-J435-L435)&gt;=Datos!$F$10,(Datos!$I$8+Datos!$J$8)+((G435-J435-L435)-Datos!$F$10)*Datos!$K$6))))</f>
        <v>0</v>
      </c>
      <c r="L435" s="141">
        <f>IF(G435&gt;=Datos!$D$15,(Datos!$D$15*Datos!$C$15),IF(G435&lt;=Datos!$D$15,(G435*Datos!$C$15)))</f>
        <v>1064</v>
      </c>
      <c r="M435" s="140">
        <v>1025</v>
      </c>
      <c r="N435" s="140">
        <f t="shared" si="373"/>
        <v>3093.5</v>
      </c>
      <c r="O435" s="160">
        <f t="shared" si="374"/>
        <v>31906.5</v>
      </c>
    </row>
    <row r="436" spans="1:15" ht="29.25" customHeight="1" x14ac:dyDescent="0.2">
      <c r="A436" s="186">
        <v>344</v>
      </c>
      <c r="B436" s="237" t="s">
        <v>108</v>
      </c>
      <c r="C436" s="188" t="s">
        <v>266</v>
      </c>
      <c r="D436" s="116" t="s">
        <v>652</v>
      </c>
      <c r="E436" s="189" t="s">
        <v>260</v>
      </c>
      <c r="F436" s="189" t="s">
        <v>19</v>
      </c>
      <c r="G436" s="140">
        <v>65000</v>
      </c>
      <c r="H436" s="140">
        <v>0</v>
      </c>
      <c r="I436" s="140">
        <f t="shared" si="376"/>
        <v>65000</v>
      </c>
      <c r="J436" s="141">
        <f>IF(G436&gt;=Datos!$D$14,(Datos!$D$14*Datos!$C$14),IF(G436&lt;=Datos!$D$14,(G436*Datos!$C$14)))</f>
        <v>1865.5</v>
      </c>
      <c r="K436" s="142">
        <f>IF((G436-J436-L436)&lt;=Datos!$G$7,"0",IF((G436-J436-L436)&lt;=Datos!$G$8,((G436-J436-L436)-Datos!$F$8)*Datos!$I$6,IF((G436-J436-L436)&lt;=Datos!$G$9,Datos!$I$8+((G436-J436-L436)-Datos!$F$9)*Datos!$J$6,IF((G436-J436-L436)&gt;=Datos!$F$10,(Datos!$I$8+Datos!$J$8)+((G436-J436-L436)-Datos!$F$10)*Datos!$K$6))))</f>
        <v>4427.5756666666657</v>
      </c>
      <c r="L436" s="141">
        <f>IF(G436&gt;=Datos!$D$15,(Datos!$D$15*Datos!$C$15),IF(G436&lt;=Datos!$D$15,(G436*Datos!$C$15)))</f>
        <v>1976</v>
      </c>
      <c r="M436" s="140">
        <v>25</v>
      </c>
      <c r="N436" s="140">
        <f>SUM(J436:M436)</f>
        <v>8294.0756666666657</v>
      </c>
      <c r="O436" s="160">
        <f t="shared" si="374"/>
        <v>56705.924333333336</v>
      </c>
    </row>
    <row r="437" spans="1:15" ht="29.25" customHeight="1" x14ac:dyDescent="0.2">
      <c r="A437" s="186">
        <v>345</v>
      </c>
      <c r="B437" s="188" t="s">
        <v>849</v>
      </c>
      <c r="C437" s="188" t="s">
        <v>266</v>
      </c>
      <c r="D437" s="91" t="s">
        <v>419</v>
      </c>
      <c r="E437" s="189" t="s">
        <v>260</v>
      </c>
      <c r="F437" s="189" t="s">
        <v>19</v>
      </c>
      <c r="G437" s="140">
        <v>26000</v>
      </c>
      <c r="H437" s="140">
        <v>0</v>
      </c>
      <c r="I437" s="140">
        <f>SUM(G437:H437)</f>
        <v>26000</v>
      </c>
      <c r="J437" s="141">
        <f>IF(G437&gt;=Datos!$D$14,(Datos!$D$14*Datos!$C$14),IF(G437&lt;=Datos!$D$14,(G437*Datos!$C$14)))</f>
        <v>746.2</v>
      </c>
      <c r="K437" s="142" t="str">
        <f>IF((G437-J437-L437)&lt;=Datos!$G$7,"0",IF((G437-J437-L437)&lt;=Datos!$G$8,((G437-J437-L437)-Datos!$F$8)*Datos!$I$6,IF((G437-J437-L437)&lt;=Datos!$G$9,Datos!$I$8+((G437-J437-L437)-Datos!$F$9)*Datos!$J$6,IF((G437-J437-L437)&gt;=Datos!$F$10,(Datos!$I$8+Datos!$J$8)+((G437-J437-L437)-Datos!$F$10)*Datos!$K$6))))</f>
        <v>0</v>
      </c>
      <c r="L437" s="141">
        <f>IF(G437&gt;=Datos!$D$15,(Datos!$D$15*Datos!$C$15),IF(G437&lt;=Datos!$D$15,(G437*Datos!$C$15)))</f>
        <v>790.4</v>
      </c>
      <c r="M437" s="140">
        <v>2697.93</v>
      </c>
      <c r="N437" s="140">
        <f>SUM(J437:M437)</f>
        <v>4234.53</v>
      </c>
      <c r="O437" s="160">
        <f>+G437-N437</f>
        <v>21765.47</v>
      </c>
    </row>
    <row r="438" spans="1:15" ht="29.25" customHeight="1" x14ac:dyDescent="0.2">
      <c r="A438" s="186">
        <v>346</v>
      </c>
      <c r="B438" s="188" t="s">
        <v>85</v>
      </c>
      <c r="C438" s="188" t="s">
        <v>266</v>
      </c>
      <c r="D438" s="91" t="s">
        <v>555</v>
      </c>
      <c r="E438" s="189" t="s">
        <v>260</v>
      </c>
      <c r="F438" s="189" t="s">
        <v>19</v>
      </c>
      <c r="G438" s="140">
        <v>76230</v>
      </c>
      <c r="H438" s="140">
        <v>0</v>
      </c>
      <c r="I438" s="140">
        <f t="shared" si="376"/>
        <v>76230</v>
      </c>
      <c r="J438" s="141">
        <f>IF(G438&gt;=Datos!$D$14,(Datos!$D$14*Datos!$C$14),IF(G438&lt;=Datos!$D$14,(G438*Datos!$C$14)))</f>
        <v>2187.8009999999999</v>
      </c>
      <c r="K438" s="142">
        <v>6156.88</v>
      </c>
      <c r="L438" s="141">
        <f>IF(G438&gt;=Datos!$D$15,(Datos!$D$15*Datos!$C$15),IF(G438&lt;=Datos!$D$15,(G438*Datos!$C$15)))</f>
        <v>2317.3919999999998</v>
      </c>
      <c r="M438" s="140">
        <v>1944.78</v>
      </c>
      <c r="N438" s="140">
        <f t="shared" si="373"/>
        <v>12606.853000000001</v>
      </c>
      <c r="O438" s="160">
        <f t="shared" si="374"/>
        <v>63623.146999999997</v>
      </c>
    </row>
    <row r="439" spans="1:15" ht="29.25" customHeight="1" x14ac:dyDescent="0.2">
      <c r="A439" s="186">
        <v>347</v>
      </c>
      <c r="B439" s="188" t="s">
        <v>135</v>
      </c>
      <c r="C439" s="188" t="s">
        <v>266</v>
      </c>
      <c r="D439" s="116" t="s">
        <v>795</v>
      </c>
      <c r="E439" s="189" t="s">
        <v>260</v>
      </c>
      <c r="F439" s="189" t="s">
        <v>19</v>
      </c>
      <c r="G439" s="140">
        <v>35000</v>
      </c>
      <c r="H439" s="140">
        <v>0</v>
      </c>
      <c r="I439" s="140">
        <f t="shared" si="376"/>
        <v>35000</v>
      </c>
      <c r="J439" s="141">
        <f>IF(G439&gt;=Datos!$D$14,(Datos!$D$14*Datos!$C$14),IF(G439&lt;=Datos!$D$14,(G439*Datos!$C$14)))</f>
        <v>1004.5</v>
      </c>
      <c r="K439" s="142" t="str">
        <f>IF((G439-J439-L439)&lt;=Datos!$G$7,"0",IF((G439-J439-L439)&lt;=Datos!$G$8,((G439-J439-L439)-Datos!$F$8)*Datos!$I$6,IF((G439-J439-L439)&lt;=Datos!$G$9,Datos!$I$8+((G439-J439-L439)-Datos!$F$9)*Datos!$J$6,IF((G439-J439-L439)&gt;=Datos!$F$10,(Datos!$I$8+Datos!$J$8)+((G439-J439-L439)-Datos!$F$10)*Datos!$K$6))))</f>
        <v>0</v>
      </c>
      <c r="L439" s="141">
        <f>IF(G439&gt;=Datos!$D$15,(Datos!$D$15*Datos!$C$15),IF(G439&lt;=Datos!$D$15,(G439*Datos!$C$15)))</f>
        <v>1064</v>
      </c>
      <c r="M439" s="140">
        <v>5793.68</v>
      </c>
      <c r="N439" s="140">
        <f t="shared" si="373"/>
        <v>7862.18</v>
      </c>
      <c r="O439" s="160">
        <f t="shared" si="374"/>
        <v>27137.82</v>
      </c>
    </row>
    <row r="440" spans="1:15" ht="29.25" customHeight="1" x14ac:dyDescent="0.2">
      <c r="A440" s="186">
        <v>348</v>
      </c>
      <c r="B440" s="188" t="s">
        <v>1055</v>
      </c>
      <c r="C440" s="188" t="s">
        <v>266</v>
      </c>
      <c r="D440" s="91" t="s">
        <v>567</v>
      </c>
      <c r="E440" s="189" t="s">
        <v>260</v>
      </c>
      <c r="F440" s="189" t="s">
        <v>19</v>
      </c>
      <c r="G440" s="140">
        <v>68250</v>
      </c>
      <c r="H440" s="140">
        <v>0</v>
      </c>
      <c r="I440" s="140">
        <f t="shared" ref="I440:I445" si="377">SUM(G440:H440)</f>
        <v>68250</v>
      </c>
      <c r="J440" s="141">
        <f>IF(G440&gt;=Datos!$D$14,(Datos!$D$14*Datos!$C$14),IF(G440&lt;=Datos!$D$14,(G440*Datos!$C$14)))</f>
        <v>1958.7750000000001</v>
      </c>
      <c r="K440" s="142">
        <f>IF((G440-J440-L440)&lt;=Datos!$G$7,"0",IF((G440-J440-L440)&lt;=Datos!$G$8,((G440-J440-L440)-Datos!$F$8)*Datos!$I$6,IF((G440-J440-L440)&lt;=Datos!$G$9,Datos!$I$8+((G440-J440-L440)-Datos!$F$9)*Datos!$J$6,IF((G440-J440-L440)&gt;=Datos!$F$10,(Datos!$I$8+Datos!$J$8)+((G440-J440-L440)-Datos!$F$10)*Datos!$K$6))))</f>
        <v>5039.1606666666667</v>
      </c>
      <c r="L440" s="141">
        <f>IF(G440&gt;=Datos!$D$15,(Datos!$D$15*Datos!$C$15),IF(G440&lt;=Datos!$D$15,(G440*Datos!$C$15)))</f>
        <v>2074.8000000000002</v>
      </c>
      <c r="M440" s="140">
        <v>5025</v>
      </c>
      <c r="N440" s="140">
        <f t="shared" ref="N440:N445" si="378">SUM(J440:M440)</f>
        <v>14097.735666666667</v>
      </c>
      <c r="O440" s="160">
        <f t="shared" ref="O440:O445" si="379">+G440-N440</f>
        <v>54152.264333333333</v>
      </c>
    </row>
    <row r="441" spans="1:15" ht="29.25" customHeight="1" x14ac:dyDescent="0.2">
      <c r="A441" s="186">
        <v>349</v>
      </c>
      <c r="B441" s="188" t="s">
        <v>117</v>
      </c>
      <c r="C441" s="188" t="s">
        <v>266</v>
      </c>
      <c r="D441" s="116" t="s">
        <v>419</v>
      </c>
      <c r="E441" s="189" t="s">
        <v>260</v>
      </c>
      <c r="F441" s="189" t="s">
        <v>19</v>
      </c>
      <c r="G441" s="140">
        <v>35000</v>
      </c>
      <c r="H441" s="140">
        <v>0</v>
      </c>
      <c r="I441" s="140">
        <f t="shared" si="377"/>
        <v>35000</v>
      </c>
      <c r="J441" s="141">
        <f>IF(G441&gt;=Datos!$D$14,(Datos!$D$14*Datos!$C$14),IF(G441&lt;=Datos!$D$14,(G441*Datos!$C$14)))</f>
        <v>1004.5</v>
      </c>
      <c r="K441" s="142" t="str">
        <f>IF((G441-J441-L441)&lt;=Datos!$G$7,"0",IF((G441-J441-L441)&lt;=Datos!$G$8,((G441-J441-L441)-Datos!$F$8)*Datos!$I$6,IF((G441-J441-L441)&lt;=Datos!$G$9,Datos!$I$8+((G441-J441-L441)-Datos!$F$9)*Datos!$J$6,IF((G441-J441-L441)&gt;=Datos!$F$10,(Datos!$I$8+Datos!$J$8)+((G441-J441-L441)-Datos!$F$10)*Datos!$K$6))))</f>
        <v>0</v>
      </c>
      <c r="L441" s="141">
        <f>IF(G441&gt;=Datos!$D$15,(Datos!$D$15*Datos!$C$15),IF(G441&lt;=Datos!$D$15,(G441*Datos!$C$15)))</f>
        <v>1064</v>
      </c>
      <c r="M441" s="140">
        <v>25</v>
      </c>
      <c r="N441" s="140">
        <f t="shared" si="378"/>
        <v>2093.5</v>
      </c>
      <c r="O441" s="160">
        <f t="shared" si="379"/>
        <v>32906.5</v>
      </c>
    </row>
    <row r="442" spans="1:15" ht="29.25" customHeight="1" x14ac:dyDescent="0.2">
      <c r="A442" s="186">
        <v>350</v>
      </c>
      <c r="B442" s="188" t="s">
        <v>763</v>
      </c>
      <c r="C442" s="188" t="s">
        <v>266</v>
      </c>
      <c r="D442" s="91" t="s">
        <v>419</v>
      </c>
      <c r="E442" s="189" t="s">
        <v>260</v>
      </c>
      <c r="F442" s="189" t="s">
        <v>19</v>
      </c>
      <c r="G442" s="140">
        <v>35000</v>
      </c>
      <c r="H442" s="140">
        <v>0</v>
      </c>
      <c r="I442" s="140">
        <f t="shared" si="377"/>
        <v>35000</v>
      </c>
      <c r="J442" s="141">
        <f>IF(G442&gt;=Datos!$D$14,(Datos!$D$14*Datos!$C$14),IF(G442&lt;=Datos!$D$14,(G442*Datos!$C$14)))</f>
        <v>1004.5</v>
      </c>
      <c r="K442" s="142" t="str">
        <f>IF((G442-J442-L442)&lt;=Datos!$G$7,"0",IF((G442-J442-L442)&lt;=Datos!$G$8,((G442-J442-L442)-Datos!$F$8)*Datos!$I$6,IF((G442-J442-L442)&lt;=Datos!$G$9,Datos!$I$8+((G442-J442-L442)-Datos!$F$9)*Datos!$J$6,IF((G442-J442-L442)&gt;=Datos!$F$10,(Datos!$I$8+Datos!$J$8)+((G442-J442-L442)-Datos!$F$10)*Datos!$K$6))))</f>
        <v>0</v>
      </c>
      <c r="L442" s="141">
        <f>IF(G442&gt;=Datos!$D$15,(Datos!$D$15*Datos!$C$15),IF(G442&lt;=Datos!$D$15,(G442*Datos!$C$15)))</f>
        <v>1064</v>
      </c>
      <c r="M442" s="140">
        <v>25</v>
      </c>
      <c r="N442" s="140">
        <f t="shared" si="378"/>
        <v>2093.5</v>
      </c>
      <c r="O442" s="160">
        <f t="shared" si="379"/>
        <v>32906.5</v>
      </c>
    </row>
    <row r="443" spans="1:15" ht="29.25" customHeight="1" x14ac:dyDescent="0.2">
      <c r="A443" s="186">
        <v>351</v>
      </c>
      <c r="B443" s="188" t="s">
        <v>199</v>
      </c>
      <c r="C443" s="188" t="s">
        <v>266</v>
      </c>
      <c r="D443" s="116" t="s">
        <v>652</v>
      </c>
      <c r="E443" s="189" t="s">
        <v>260</v>
      </c>
      <c r="F443" s="189" t="s">
        <v>19</v>
      </c>
      <c r="G443" s="140">
        <v>76230</v>
      </c>
      <c r="H443" s="140">
        <v>0</v>
      </c>
      <c r="I443" s="140">
        <f t="shared" si="377"/>
        <v>76230</v>
      </c>
      <c r="J443" s="141">
        <f>IF(G443&gt;=Datos!$D$14,(Datos!$D$14*Datos!$C$14),IF(G443&lt;=Datos!$D$14,(G443*Datos!$C$14)))</f>
        <v>2187.8009999999999</v>
      </c>
      <c r="K443" s="142">
        <f>IF((G443-J443-L443)&lt;=Datos!$G$7,"0",IF((G443-J443-L443)&lt;=Datos!$G$8,((G443-J443-L443)-Datos!$F$8)*Datos!$I$6,IF((G443-J443-L443)&lt;=Datos!$G$9,Datos!$I$8+((G443-J443-L443)-Datos!$F$9)*Datos!$J$6,IF((G443-J443-L443)&gt;=Datos!$F$10,(Datos!$I$8+Datos!$J$8)+((G443-J443-L443)-Datos!$F$10)*Datos!$K$6))))</f>
        <v>6540.8370666666669</v>
      </c>
      <c r="L443" s="141">
        <f>IF(G443&gt;=Datos!$D$15,(Datos!$D$15*Datos!$C$15),IF(G443&lt;=Datos!$D$15,(G443*Datos!$C$15)))</f>
        <v>2317.3919999999998</v>
      </c>
      <c r="M443" s="140">
        <v>25</v>
      </c>
      <c r="N443" s="140">
        <f t="shared" si="378"/>
        <v>11071.030066666666</v>
      </c>
      <c r="O443" s="160">
        <f t="shared" si="379"/>
        <v>65158.969933333334</v>
      </c>
    </row>
    <row r="444" spans="1:15" ht="29.25" customHeight="1" x14ac:dyDescent="0.2">
      <c r="A444" s="186">
        <v>352</v>
      </c>
      <c r="B444" s="188" t="s">
        <v>275</v>
      </c>
      <c r="C444" s="188" t="s">
        <v>266</v>
      </c>
      <c r="D444" s="91" t="s">
        <v>554</v>
      </c>
      <c r="E444" s="189" t="s">
        <v>260</v>
      </c>
      <c r="F444" s="189" t="s">
        <v>19</v>
      </c>
      <c r="G444" s="140">
        <v>76230</v>
      </c>
      <c r="H444" s="140">
        <v>0</v>
      </c>
      <c r="I444" s="140">
        <f t="shared" si="377"/>
        <v>76230</v>
      </c>
      <c r="J444" s="141">
        <f>IF(G444&gt;=Datos!$D$14,(Datos!$D$14*Datos!$C$14),IF(G444&lt;=Datos!$D$14,(G444*Datos!$C$14)))</f>
        <v>2187.8009999999999</v>
      </c>
      <c r="K444" s="142">
        <f>IF((G444-J444-L444)&lt;=Datos!$G$7,"0",IF((G444-J444-L444)&lt;=Datos!$G$8,((G444-J444-L444)-Datos!$F$8)*Datos!$I$6,IF((G444-J444-L444)&lt;=Datos!$G$9,Datos!$I$8+((G444-J444-L444)-Datos!$F$9)*Datos!$J$6,IF((G444-J444-L444)&gt;=Datos!$F$10,(Datos!$I$8+Datos!$J$8)+((G444-J444-L444)-Datos!$F$10)*Datos!$K$6))))</f>
        <v>6540.8370666666669</v>
      </c>
      <c r="L444" s="141">
        <f>IF(G444&gt;=Datos!$D$15,(Datos!$D$15*Datos!$C$15),IF(G444&lt;=Datos!$D$15,(G444*Datos!$C$15)))</f>
        <v>2317.3919999999998</v>
      </c>
      <c r="M444" s="140">
        <v>21359.279999999999</v>
      </c>
      <c r="N444" s="140">
        <f t="shared" si="378"/>
        <v>32405.310066666665</v>
      </c>
      <c r="O444" s="160">
        <f t="shared" si="379"/>
        <v>43824.689933333335</v>
      </c>
    </row>
    <row r="445" spans="1:15" ht="29.25" customHeight="1" x14ac:dyDescent="0.2">
      <c r="A445" s="186">
        <v>353</v>
      </c>
      <c r="B445" s="188" t="s">
        <v>79</v>
      </c>
      <c r="C445" s="188" t="s">
        <v>266</v>
      </c>
      <c r="D445" s="116" t="s">
        <v>795</v>
      </c>
      <c r="E445" s="189" t="s">
        <v>260</v>
      </c>
      <c r="F445" s="189" t="s">
        <v>19</v>
      </c>
      <c r="G445" s="140">
        <v>76230</v>
      </c>
      <c r="H445" s="140">
        <v>0</v>
      </c>
      <c r="I445" s="140">
        <f t="shared" si="377"/>
        <v>76230</v>
      </c>
      <c r="J445" s="141">
        <f>IF(G445&gt;=Datos!$D$14,(Datos!$D$14*Datos!$C$14),IF(G445&lt;=Datos!$D$14,(G445*Datos!$C$14)))</f>
        <v>2187.8009999999999</v>
      </c>
      <c r="K445" s="142">
        <v>6156.88</v>
      </c>
      <c r="L445" s="141">
        <f>IF(G445&gt;=Datos!$D$15,(Datos!$D$15*Datos!$C$15),IF(G445&lt;=Datos!$D$15,(G445*Datos!$C$15)))</f>
        <v>2317.3919999999998</v>
      </c>
      <c r="M445" s="140">
        <v>1944.78</v>
      </c>
      <c r="N445" s="140">
        <f t="shared" si="378"/>
        <v>12606.853000000001</v>
      </c>
      <c r="O445" s="160">
        <f t="shared" si="379"/>
        <v>63623.146999999997</v>
      </c>
    </row>
    <row r="446" spans="1:15" ht="29.25" customHeight="1" x14ac:dyDescent="0.2">
      <c r="A446" s="186">
        <v>354</v>
      </c>
      <c r="B446" s="188" t="s">
        <v>163</v>
      </c>
      <c r="C446" s="188" t="s">
        <v>266</v>
      </c>
      <c r="D446" s="91" t="s">
        <v>268</v>
      </c>
      <c r="E446" s="189" t="s">
        <v>260</v>
      </c>
      <c r="F446" s="189" t="s">
        <v>19</v>
      </c>
      <c r="G446" s="140">
        <v>76230</v>
      </c>
      <c r="H446" s="140">
        <v>0</v>
      </c>
      <c r="I446" s="140">
        <f t="shared" si="372"/>
        <v>76230</v>
      </c>
      <c r="J446" s="141">
        <f>IF(G446&gt;=Datos!$D$14,(Datos!$D$14*Datos!$C$14),IF(G446&lt;=Datos!$D$14,(G446*Datos!$C$14)))</f>
        <v>2187.8009999999999</v>
      </c>
      <c r="K446" s="142">
        <v>5772.93</v>
      </c>
      <c r="L446" s="141">
        <f>IF(G446&gt;=Datos!$D$15,(Datos!$D$15*Datos!$C$15),IF(G446&lt;=Datos!$D$15,(G446*Datos!$C$15)))</f>
        <v>2317.3919999999998</v>
      </c>
      <c r="M446" s="140">
        <v>19864.560000000001</v>
      </c>
      <c r="N446" s="140">
        <f t="shared" si="373"/>
        <v>30142.683000000001</v>
      </c>
      <c r="O446" s="160">
        <f t="shared" si="374"/>
        <v>46087.316999999995</v>
      </c>
    </row>
    <row r="447" spans="1:15" ht="29.25" customHeight="1" x14ac:dyDescent="0.2">
      <c r="A447" s="186">
        <v>355</v>
      </c>
      <c r="B447" s="188" t="s">
        <v>1115</v>
      </c>
      <c r="C447" s="188" t="s">
        <v>1116</v>
      </c>
      <c r="D447" s="91" t="s">
        <v>652</v>
      </c>
      <c r="E447" s="189" t="s">
        <v>260</v>
      </c>
      <c r="F447" s="189" t="s">
        <v>19</v>
      </c>
      <c r="G447" s="140">
        <v>65000</v>
      </c>
      <c r="H447" s="140">
        <v>0</v>
      </c>
      <c r="I447" s="140">
        <f t="shared" ref="I447" si="380">SUM(G447:H447)</f>
        <v>65000</v>
      </c>
      <c r="J447" s="141">
        <f>IF(G447&gt;=Datos!$D$14,(Datos!$D$14*Datos!$C$14),IF(G447&lt;=Datos!$D$14,(G447*Datos!$C$14)))</f>
        <v>1865.5</v>
      </c>
      <c r="K447" s="142">
        <f>IF((G447-J447-L447)&lt;=Datos!$G$7,"0",IF((G447-J447-L447)&lt;=Datos!$G$8,((G447-J447-L447)-Datos!$F$8)*Datos!$I$6,IF((G447-J447-L447)&lt;=Datos!$G$9,Datos!$I$8+((G447-J447-L447)-Datos!$F$9)*Datos!$J$6,IF((G447-J447-L447)&gt;=Datos!$F$10,(Datos!$I$8+Datos!$J$8)+((G447-J447-L447)-Datos!$F$10)*Datos!$K$6))))</f>
        <v>4427.5756666666657</v>
      </c>
      <c r="L447" s="141">
        <f>IF(G447&gt;=Datos!$D$15,(Datos!$D$15*Datos!$C$15),IF(G447&lt;=Datos!$D$15,(G447*Datos!$C$15)))</f>
        <v>1976</v>
      </c>
      <c r="M447" s="140">
        <v>25</v>
      </c>
      <c r="N447" s="140">
        <f t="shared" ref="N447" si="381">SUM(J447:M447)</f>
        <v>8294.0756666666657</v>
      </c>
      <c r="O447" s="160">
        <f t="shared" ref="O447" si="382">+G447-N447</f>
        <v>56705.924333333336</v>
      </c>
    </row>
    <row r="448" spans="1:15" ht="29.25" customHeight="1" x14ac:dyDescent="0.2">
      <c r="A448" s="186">
        <v>356</v>
      </c>
      <c r="B448" s="188" t="s">
        <v>1117</v>
      </c>
      <c r="C448" s="188" t="s">
        <v>1116</v>
      </c>
      <c r="D448" s="91" t="s">
        <v>419</v>
      </c>
      <c r="E448" s="189" t="s">
        <v>260</v>
      </c>
      <c r="F448" s="189" t="s">
        <v>261</v>
      </c>
      <c r="G448" s="140">
        <v>50000</v>
      </c>
      <c r="H448" s="140">
        <v>0</v>
      </c>
      <c r="I448" s="140">
        <f t="shared" ref="I448" si="383">SUM(G448:H448)</f>
        <v>50000</v>
      </c>
      <c r="J448" s="141">
        <f>IF(G448&gt;=Datos!$D$14,(Datos!$D$14*Datos!$C$14),IF(G448&lt;=Datos!$D$14,(G448*Datos!$C$14)))</f>
        <v>1435</v>
      </c>
      <c r="K448" s="142">
        <f>IF((G448-J448-L448)&lt;=Datos!$G$7,"0",IF((G448-J448-L448)&lt;=Datos!$G$8,((G448-J448-L448)-Datos!$F$8)*Datos!$I$6,IF((G448-J448-L448)&lt;=Datos!$G$9,Datos!$I$8+((G448-J448-L448)-Datos!$F$9)*Datos!$J$6,IF((G448-J448-L448)&gt;=Datos!$F$10,(Datos!$I$8+Datos!$J$8)+((G448-J448-L448)-Datos!$F$10)*Datos!$K$6))))</f>
        <v>1853.9984999999997</v>
      </c>
      <c r="L448" s="141">
        <f>IF(G448&gt;=Datos!$D$15,(Datos!$D$15*Datos!$C$15),IF(G448&lt;=Datos!$D$15,(G448*Datos!$C$15)))</f>
        <v>1520</v>
      </c>
      <c r="M448" s="140">
        <v>25</v>
      </c>
      <c r="N448" s="140">
        <f t="shared" ref="N448" si="384">SUM(J448:M448)</f>
        <v>4833.9984999999997</v>
      </c>
      <c r="O448" s="160">
        <f t="shared" ref="O448" si="385">+G448-N448</f>
        <v>45166.001499999998</v>
      </c>
    </row>
    <row r="449" spans="1:16" ht="29.25" customHeight="1" x14ac:dyDescent="0.2">
      <c r="A449" s="186">
        <v>357</v>
      </c>
      <c r="B449" s="188" t="s">
        <v>136</v>
      </c>
      <c r="C449" s="188" t="s">
        <v>266</v>
      </c>
      <c r="D449" s="116" t="s">
        <v>795</v>
      </c>
      <c r="E449" s="189" t="s">
        <v>260</v>
      </c>
      <c r="F449" s="189" t="s">
        <v>19</v>
      </c>
      <c r="G449" s="140">
        <v>76230</v>
      </c>
      <c r="H449" s="140">
        <v>0</v>
      </c>
      <c r="I449" s="140">
        <f t="shared" si="372"/>
        <v>76230</v>
      </c>
      <c r="J449" s="141">
        <f>IF(G449&gt;=Datos!$D$14,(Datos!$D$14*Datos!$C$14),IF(G449&lt;=Datos!$D$14,(G449*Datos!$C$14)))</f>
        <v>2187.8009999999999</v>
      </c>
      <c r="K449" s="142">
        <v>6156.88</v>
      </c>
      <c r="L449" s="141">
        <f>IF(G449&gt;=Datos!$D$15,(Datos!$D$15*Datos!$C$15),IF(G449&lt;=Datos!$D$15,(G449*Datos!$C$15)))</f>
        <v>2317.3919999999998</v>
      </c>
      <c r="M449" s="140">
        <v>8829.02</v>
      </c>
      <c r="N449" s="140">
        <f t="shared" ref="N449" si="386">SUM(J449:M449)</f>
        <v>19491.093000000001</v>
      </c>
      <c r="O449" s="160">
        <f t="shared" ref="O449" si="387">+G449-N449</f>
        <v>56738.906999999999</v>
      </c>
    </row>
    <row r="450" spans="1:16" s="193" customFormat="1" ht="29.25" customHeight="1" x14ac:dyDescent="0.2">
      <c r="A450" s="282" t="s">
        <v>422</v>
      </c>
      <c r="B450" s="283"/>
      <c r="C450" s="191">
        <v>21</v>
      </c>
      <c r="D450" s="218"/>
      <c r="E450" s="192"/>
      <c r="F450" s="144"/>
      <c r="G450" s="145">
        <f t="shared" ref="G450:O450" si="388">SUM(G429:G449)</f>
        <v>1233050</v>
      </c>
      <c r="H450" s="145">
        <f t="shared" si="388"/>
        <v>0</v>
      </c>
      <c r="I450" s="145">
        <f t="shared" si="388"/>
        <v>1233050</v>
      </c>
      <c r="J450" s="145">
        <f t="shared" si="388"/>
        <v>35388.534999999996</v>
      </c>
      <c r="K450" s="145">
        <f t="shared" si="388"/>
        <v>78852.945833333346</v>
      </c>
      <c r="L450" s="145">
        <f t="shared" si="388"/>
        <v>37484.719999999994</v>
      </c>
      <c r="M450" s="145">
        <f t="shared" si="388"/>
        <v>102983.37999999999</v>
      </c>
      <c r="N450" s="145">
        <f t="shared" si="388"/>
        <v>254709.58083333331</v>
      </c>
      <c r="O450" s="145">
        <f t="shared" si="388"/>
        <v>978340.41916666669</v>
      </c>
      <c r="P450" s="185"/>
    </row>
    <row r="451" spans="1:16" ht="29.25" customHeight="1" x14ac:dyDescent="0.2">
      <c r="A451" s="282" t="s">
        <v>436</v>
      </c>
      <c r="B451" s="283"/>
      <c r="C451" s="283"/>
      <c r="D451" s="283"/>
      <c r="E451" s="283"/>
      <c r="F451" s="283"/>
      <c r="G451" s="283"/>
      <c r="H451" s="283"/>
      <c r="I451" s="283"/>
      <c r="J451" s="283"/>
      <c r="K451" s="283"/>
      <c r="L451" s="283"/>
      <c r="M451" s="283"/>
      <c r="N451" s="283"/>
      <c r="O451" s="284"/>
    </row>
    <row r="452" spans="1:16" ht="29.25" customHeight="1" x14ac:dyDescent="0.2">
      <c r="A452" s="186">
        <v>358</v>
      </c>
      <c r="B452" s="188" t="s">
        <v>198</v>
      </c>
      <c r="C452" s="188" t="s">
        <v>265</v>
      </c>
      <c r="D452" s="91" t="s">
        <v>418</v>
      </c>
      <c r="E452" s="189" t="s">
        <v>260</v>
      </c>
      <c r="F452" s="189" t="s">
        <v>19</v>
      </c>
      <c r="G452" s="140">
        <v>135000</v>
      </c>
      <c r="H452" s="140">
        <v>0</v>
      </c>
      <c r="I452" s="140">
        <f t="shared" ref="I452:I453" si="389">SUM(G452:H452)</f>
        <v>135000</v>
      </c>
      <c r="J452" s="141">
        <f>IF(G452&gt;=Datos!$D$14,(Datos!$D$14*Datos!$C$14),IF(G452&lt;=Datos!$D$14,(G452*Datos!$C$14)))</f>
        <v>3874.5</v>
      </c>
      <c r="K452" s="142">
        <v>19858.3</v>
      </c>
      <c r="L452" s="141">
        <f>IF(G452&gt;=Datos!$D$15,(Datos!$D$15*Datos!$C$15),IF(G452&lt;=Datos!$D$15,(G452*Datos!$C$15)))</f>
        <v>4104</v>
      </c>
      <c r="M452" s="141">
        <v>1944.78</v>
      </c>
      <c r="N452" s="140">
        <f t="shared" ref="N452:N453" si="390">SUM(J452:M452)</f>
        <v>29781.579999999998</v>
      </c>
      <c r="O452" s="160">
        <f t="shared" ref="O452:O453" si="391">+G452-N452</f>
        <v>105218.42</v>
      </c>
    </row>
    <row r="453" spans="1:16" ht="29.25" customHeight="1" x14ac:dyDescent="0.2">
      <c r="A453" s="186">
        <v>359</v>
      </c>
      <c r="B453" s="188" t="s">
        <v>51</v>
      </c>
      <c r="C453" s="188" t="s">
        <v>265</v>
      </c>
      <c r="D453" s="91" t="s">
        <v>419</v>
      </c>
      <c r="E453" s="189" t="s">
        <v>260</v>
      </c>
      <c r="F453" s="189" t="s">
        <v>19</v>
      </c>
      <c r="G453" s="140">
        <v>35000</v>
      </c>
      <c r="H453" s="140">
        <v>0</v>
      </c>
      <c r="I453" s="140">
        <f t="shared" si="389"/>
        <v>35000</v>
      </c>
      <c r="J453" s="141">
        <f>IF(G453&gt;=Datos!$D$14,(Datos!$D$14*Datos!$C$14),IF(G453&lt;=Datos!$D$14,(G453*Datos!$C$14)))</f>
        <v>1004.5</v>
      </c>
      <c r="K453" s="142" t="str">
        <f>IF((G453-J453-L453)&lt;=Datos!$G$7,"0",IF((G453-J453-L453)&lt;=Datos!$G$8,((G453-J453-L453)-Datos!$F$8)*Datos!$I$6,IF((G453-J453-L453)&lt;=Datos!$G$9,Datos!$I$8+((G453-J453-L453)-Datos!$F$9)*Datos!$J$6,IF((G453-J453-L453)&gt;=Datos!$F$10,(Datos!$I$8+Datos!$J$8)+((G453-J453-L453)-Datos!$F$10)*Datos!$K$6))))</f>
        <v>0</v>
      </c>
      <c r="L453" s="141">
        <f>IF(G453&gt;=Datos!$D$15,(Datos!$D$15*Datos!$C$15),IF(G453&lt;=Datos!$D$15,(G453*Datos!$C$15)))</f>
        <v>1064</v>
      </c>
      <c r="M453" s="140">
        <v>25</v>
      </c>
      <c r="N453" s="140">
        <f t="shared" si="390"/>
        <v>2093.5</v>
      </c>
      <c r="O453" s="160">
        <f t="shared" si="391"/>
        <v>32906.5</v>
      </c>
    </row>
    <row r="454" spans="1:16" s="193" customFormat="1" ht="29.25" customHeight="1" x14ac:dyDescent="0.2">
      <c r="A454" s="282" t="s">
        <v>422</v>
      </c>
      <c r="B454" s="283"/>
      <c r="C454" s="191">
        <v>2</v>
      </c>
      <c r="D454" s="218"/>
      <c r="E454" s="192"/>
      <c r="F454" s="144"/>
      <c r="G454" s="145">
        <f>SUM(G452:G453)</f>
        <v>170000</v>
      </c>
      <c r="H454" s="145">
        <f t="shared" ref="H454:O454" si="392">SUM(H452:H453)</f>
        <v>0</v>
      </c>
      <c r="I454" s="145">
        <f t="shared" si="392"/>
        <v>170000</v>
      </c>
      <c r="J454" s="145">
        <f t="shared" si="392"/>
        <v>4879</v>
      </c>
      <c r="K454" s="145">
        <f t="shared" si="392"/>
        <v>19858.3</v>
      </c>
      <c r="L454" s="145">
        <f t="shared" si="392"/>
        <v>5168</v>
      </c>
      <c r="M454" s="145">
        <f t="shared" si="392"/>
        <v>1969.78</v>
      </c>
      <c r="N454" s="145">
        <f t="shared" si="392"/>
        <v>31875.079999999998</v>
      </c>
      <c r="O454" s="145">
        <f t="shared" si="392"/>
        <v>138124.91999999998</v>
      </c>
      <c r="P454" s="185"/>
    </row>
    <row r="455" spans="1:16" ht="29.25" customHeight="1" x14ac:dyDescent="0.2">
      <c r="A455" s="282" t="s">
        <v>951</v>
      </c>
      <c r="B455" s="283"/>
      <c r="C455" s="283"/>
      <c r="D455" s="283"/>
      <c r="E455" s="283"/>
      <c r="F455" s="283"/>
      <c r="G455" s="283"/>
      <c r="H455" s="283"/>
      <c r="I455" s="283"/>
      <c r="J455" s="283"/>
      <c r="K455" s="283"/>
      <c r="L455" s="283"/>
      <c r="M455" s="283"/>
      <c r="N455" s="283"/>
      <c r="O455" s="284"/>
    </row>
    <row r="456" spans="1:16" ht="29.25" customHeight="1" x14ac:dyDescent="0.2">
      <c r="A456" s="186">
        <v>360</v>
      </c>
      <c r="B456" s="91" t="s">
        <v>556</v>
      </c>
      <c r="C456" s="188" t="s">
        <v>265</v>
      </c>
      <c r="D456" s="91" t="s">
        <v>419</v>
      </c>
      <c r="E456" s="189" t="s">
        <v>260</v>
      </c>
      <c r="F456" s="189" t="s">
        <v>19</v>
      </c>
      <c r="G456" s="140">
        <v>35000</v>
      </c>
      <c r="H456" s="140">
        <v>0</v>
      </c>
      <c r="I456" s="140">
        <f t="shared" ref="I456:I507" si="393">SUM(G456:H456)</f>
        <v>35000</v>
      </c>
      <c r="J456" s="141">
        <f>IF(G456&gt;=Datos!$D$14,(Datos!$D$14*Datos!$C$14),IF(G456&lt;=Datos!$D$14,(G456*Datos!$C$14)))</f>
        <v>1004.5</v>
      </c>
      <c r="K456" s="142" t="str">
        <f>IF((G456-J456-L456)&lt;=Datos!$G$7,"0",IF((G456-J456-L456)&lt;=Datos!$G$8,((G456-J456-L456)-Datos!$F$8)*Datos!$I$6,IF((G456-J456-L456)&lt;=Datos!$G$9,Datos!$I$8+((G456-J456-L456)-Datos!$F$9)*Datos!$J$6,IF((G456-J456-L456)&gt;=Datos!$F$10,(Datos!$I$8+Datos!$J$8)+((G456-J456-L456)-Datos!$F$10)*Datos!$K$6))))</f>
        <v>0</v>
      </c>
      <c r="L456" s="141">
        <f>IF(G456&gt;=Datos!$D$15,(Datos!$D$15*Datos!$C$15),IF(G456&lt;=Datos!$D$15,(G456*Datos!$C$15)))</f>
        <v>1064</v>
      </c>
      <c r="M456" s="140">
        <v>25</v>
      </c>
      <c r="N456" s="140">
        <f t="shared" ref="N456:N496" si="394">SUM(J456:M456)</f>
        <v>2093.5</v>
      </c>
      <c r="O456" s="160">
        <f t="shared" ref="O456:O507" si="395">+G456-N456</f>
        <v>32906.5</v>
      </c>
    </row>
    <row r="457" spans="1:16" ht="29.25" customHeight="1" x14ac:dyDescent="0.2">
      <c r="A457" s="186">
        <v>361</v>
      </c>
      <c r="B457" s="91" t="s">
        <v>557</v>
      </c>
      <c r="C457" s="91" t="s">
        <v>265</v>
      </c>
      <c r="D457" s="116" t="s">
        <v>419</v>
      </c>
      <c r="E457" s="189" t="s">
        <v>260</v>
      </c>
      <c r="F457" s="92" t="s">
        <v>19</v>
      </c>
      <c r="G457" s="93">
        <v>35000</v>
      </c>
      <c r="H457" s="93">
        <v>0</v>
      </c>
      <c r="I457" s="93">
        <f t="shared" ref="I457" si="396">SUM(G457:H457)</f>
        <v>35000</v>
      </c>
      <c r="J457" s="93">
        <f>IF(G457&gt;=Datos!$D$14,(Datos!$D$14*Datos!$C$14),IF(G457&lt;=Datos!$D$14,(G457*Datos!$C$14)))</f>
        <v>1004.5</v>
      </c>
      <c r="K457" s="142" t="str">
        <f>IF((G457-J457-L457)&lt;=Datos!$G$7,"0",IF((G457-J457-L457)&lt;=Datos!$G$8,((G457-J457-L457)-Datos!$F$8)*Datos!$I$6,IF((G457-J457-L457)&lt;=Datos!$G$9,Datos!$I$8+((G457-J457-L457)-Datos!$F$9)*Datos!$J$6,IF((G457-J457-L457)&gt;=Datos!$F$10,(Datos!$I$8+Datos!$J$8)+((G457-J457-L457)-Datos!$F$10)*Datos!$K$6))))</f>
        <v>0</v>
      </c>
      <c r="L457" s="93">
        <f>IF(G457&gt;=Datos!$D$15,(Datos!$D$15*Datos!$C$15),IF(G457&lt;=Datos!$D$15,(G457*Datos!$C$15)))</f>
        <v>1064</v>
      </c>
      <c r="M457" s="93">
        <v>25</v>
      </c>
      <c r="N457" s="93">
        <f t="shared" ref="N457:N458" si="397">SUM(J457:M457)</f>
        <v>2093.5</v>
      </c>
      <c r="O457" s="95">
        <f t="shared" ref="O457:O458" si="398">+I457-N457</f>
        <v>32906.5</v>
      </c>
    </row>
    <row r="458" spans="1:16" ht="29.25" customHeight="1" x14ac:dyDescent="0.2">
      <c r="A458" s="186">
        <v>362</v>
      </c>
      <c r="B458" s="91" t="s">
        <v>558</v>
      </c>
      <c r="C458" s="91" t="s">
        <v>265</v>
      </c>
      <c r="D458" s="116" t="s">
        <v>419</v>
      </c>
      <c r="E458" s="189" t="s">
        <v>260</v>
      </c>
      <c r="F458" s="92" t="s">
        <v>19</v>
      </c>
      <c r="G458" s="93">
        <v>35000</v>
      </c>
      <c r="H458" s="93">
        <v>0</v>
      </c>
      <c r="I458" s="93">
        <f t="shared" ref="I458" si="399">SUM(G458:H458)</f>
        <v>35000</v>
      </c>
      <c r="J458" s="93">
        <f>IF(G458&gt;=Datos!$D$14,(Datos!$D$14*Datos!$C$14),IF(G458&lt;=Datos!$D$14,(G458*Datos!$C$14)))</f>
        <v>1004.5</v>
      </c>
      <c r="K458" s="142" t="str">
        <f>IF((G458-J458-L458)&lt;=Datos!$G$7,"0",IF((G458-J458-L458)&lt;=Datos!$G$8,((G458-J458-L458)-Datos!$F$8)*Datos!$I$6,IF((G458-J458-L458)&lt;=Datos!$G$9,Datos!$I$8+((G458-J458-L458)-Datos!$F$9)*Datos!$J$6,IF((G458-J458-L458)&gt;=Datos!$F$10,(Datos!$I$8+Datos!$J$8)+((G458-J458-L458)-Datos!$F$10)*Datos!$K$6))))</f>
        <v>0</v>
      </c>
      <c r="L458" s="93">
        <f>IF(G458&gt;=Datos!$D$15,(Datos!$D$15*Datos!$C$15),IF(G458&lt;=Datos!$D$15,(G458*Datos!$C$15)))</f>
        <v>1064</v>
      </c>
      <c r="M458" s="93">
        <v>25</v>
      </c>
      <c r="N458" s="93">
        <f t="shared" si="397"/>
        <v>2093.5</v>
      </c>
      <c r="O458" s="95">
        <f t="shared" si="398"/>
        <v>32906.5</v>
      </c>
    </row>
    <row r="459" spans="1:16" ht="29.25" customHeight="1" x14ac:dyDescent="0.2">
      <c r="A459" s="186">
        <v>363</v>
      </c>
      <c r="B459" s="91" t="s">
        <v>559</v>
      </c>
      <c r="C459" s="188" t="s">
        <v>265</v>
      </c>
      <c r="D459" s="91" t="s">
        <v>268</v>
      </c>
      <c r="E459" s="189" t="s">
        <v>260</v>
      </c>
      <c r="F459" s="189" t="s">
        <v>19</v>
      </c>
      <c r="G459" s="140">
        <v>76230</v>
      </c>
      <c r="H459" s="140">
        <v>0</v>
      </c>
      <c r="I459" s="140">
        <f t="shared" si="393"/>
        <v>76230</v>
      </c>
      <c r="J459" s="141">
        <f>IF(G459&gt;=Datos!$D$14,(Datos!$D$14*Datos!$C$14),IF(G459&lt;=Datos!$D$14,(G459*Datos!$C$14)))</f>
        <v>2187.8009999999999</v>
      </c>
      <c r="K459" s="142">
        <v>6156.88</v>
      </c>
      <c r="L459" s="141">
        <f>IF(G459&gt;=Datos!$D$15,(Datos!$D$15*Datos!$C$15),IF(G459&lt;=Datos!$D$15,(G459*Datos!$C$15)))</f>
        <v>2317.3919999999998</v>
      </c>
      <c r="M459" s="140">
        <v>1944.78</v>
      </c>
      <c r="N459" s="140">
        <f t="shared" si="394"/>
        <v>12606.853000000001</v>
      </c>
      <c r="O459" s="160">
        <f t="shared" si="395"/>
        <v>63623.146999999997</v>
      </c>
    </row>
    <row r="460" spans="1:16" ht="29.25" customHeight="1" x14ac:dyDescent="0.2">
      <c r="A460" s="186">
        <v>364</v>
      </c>
      <c r="B460" s="91" t="s">
        <v>708</v>
      </c>
      <c r="C460" s="188" t="s">
        <v>265</v>
      </c>
      <c r="D460" s="91" t="s">
        <v>419</v>
      </c>
      <c r="E460" s="189" t="s">
        <v>260</v>
      </c>
      <c r="F460" s="189" t="s">
        <v>19</v>
      </c>
      <c r="G460" s="140">
        <v>35000</v>
      </c>
      <c r="H460" s="140">
        <v>0</v>
      </c>
      <c r="I460" s="140">
        <f t="shared" si="393"/>
        <v>35000</v>
      </c>
      <c r="J460" s="141">
        <f>IF(G460&gt;=Datos!$D$14,(Datos!$D$14*Datos!$C$14),IF(G460&lt;=Datos!$D$14,(G460*Datos!$C$14)))</f>
        <v>1004.5</v>
      </c>
      <c r="K460" s="142" t="str">
        <f>IF((G460-J460-L460)&lt;=Datos!$G$7,"0",IF((G460-J460-L460)&lt;=Datos!$G$8,((G460-J460-L460)-Datos!$F$8)*Datos!$I$6,IF((G460-J460-L460)&lt;=Datos!$G$9,Datos!$I$8+((G460-J460-L460)-Datos!$F$9)*Datos!$J$6,IF((G460-J460-L460)&gt;=Datos!$F$10,(Datos!$I$8+Datos!$J$8)+((G460-J460-L460)-Datos!$F$10)*Datos!$K$6))))</f>
        <v>0</v>
      </c>
      <c r="L460" s="141">
        <f>IF(G460&gt;=Datos!$D$15,(Datos!$D$15*Datos!$C$15),IF(G460&lt;=Datos!$D$15,(G460*Datos!$C$15)))</f>
        <v>1064</v>
      </c>
      <c r="M460" s="140">
        <v>1944.78</v>
      </c>
      <c r="N460" s="140">
        <f t="shared" si="394"/>
        <v>4013.2799999999997</v>
      </c>
      <c r="O460" s="160">
        <f t="shared" si="395"/>
        <v>30986.720000000001</v>
      </c>
    </row>
    <row r="461" spans="1:16" ht="29.25" customHeight="1" x14ac:dyDescent="0.2">
      <c r="A461" s="186">
        <v>365</v>
      </c>
      <c r="B461" s="91" t="s">
        <v>809</v>
      </c>
      <c r="C461" s="188" t="s">
        <v>265</v>
      </c>
      <c r="D461" s="91" t="s">
        <v>225</v>
      </c>
      <c r="E461" s="189" t="s">
        <v>260</v>
      </c>
      <c r="F461" s="189" t="s">
        <v>261</v>
      </c>
      <c r="G461" s="140">
        <v>60000</v>
      </c>
      <c r="H461" s="140">
        <v>0</v>
      </c>
      <c r="I461" s="140">
        <f t="shared" si="393"/>
        <v>60000</v>
      </c>
      <c r="J461" s="141">
        <f>IF(G461&gt;=Datos!$D$14,(Datos!$D$14*Datos!$C$14),IF(G461&lt;=Datos!$D$14,(G461*Datos!$C$14)))</f>
        <v>1722</v>
      </c>
      <c r="K461" s="142">
        <f>IF((G461-J461-L461)&lt;=Datos!$G$7,"0",IF((G461-J461-L461)&lt;=Datos!$G$8,((G461-J461-L461)-Datos!$F$8)*Datos!$I$6,IF((G461-J461-L461)&lt;=Datos!$G$9,Datos!$I$8+((G461-J461-L461)-Datos!$F$9)*Datos!$J$6,IF((G461-J461-L461)&gt;=Datos!$F$10,(Datos!$I$8+Datos!$J$8)+((G461-J461-L461)-Datos!$F$10)*Datos!$K$6))))</f>
        <v>3486.6756666666661</v>
      </c>
      <c r="L461" s="141">
        <f>IF(G461&gt;=Datos!$D$15,(Datos!$D$15*Datos!$C$15),IF(G461&lt;=Datos!$D$15,(G461*Datos!$C$15)))</f>
        <v>1824</v>
      </c>
      <c r="M461" s="140">
        <v>25</v>
      </c>
      <c r="N461" s="140">
        <f t="shared" si="394"/>
        <v>7057.6756666666661</v>
      </c>
      <c r="O461" s="160">
        <f t="shared" si="395"/>
        <v>52942.324333333338</v>
      </c>
    </row>
    <row r="462" spans="1:16" ht="29.25" customHeight="1" x14ac:dyDescent="0.2">
      <c r="A462" s="186">
        <v>366</v>
      </c>
      <c r="B462" s="91" t="s">
        <v>103</v>
      </c>
      <c r="C462" s="188" t="s">
        <v>265</v>
      </c>
      <c r="D462" s="91" t="s">
        <v>568</v>
      </c>
      <c r="E462" s="189" t="s">
        <v>260</v>
      </c>
      <c r="F462" s="189" t="s">
        <v>19</v>
      </c>
      <c r="G462" s="140">
        <v>82582.5</v>
      </c>
      <c r="H462" s="140">
        <v>0</v>
      </c>
      <c r="I462" s="140">
        <f t="shared" si="393"/>
        <v>82582.5</v>
      </c>
      <c r="J462" s="141">
        <f>IF(G462&gt;=Datos!$D$14,(Datos!$D$14*Datos!$C$14),IF(G462&lt;=Datos!$D$14,(G462*Datos!$C$14)))</f>
        <v>2370.1177499999999</v>
      </c>
      <c r="K462" s="142">
        <f>IF((G462-J462-L462)&lt;=Datos!$G$7,"0",IF((G462-J462-L462)&lt;=Datos!$G$8,((G462-J462-L462)-Datos!$F$8)*Datos!$I$6,IF((G462-J462-L462)&lt;=Datos!$G$9,Datos!$I$8+((G462-J462-L462)-Datos!$F$9)*Datos!$J$6,IF((G462-J462-L462)&gt;=Datos!$F$10,(Datos!$I$8+Datos!$J$8)+((G462-J462-L462)-Datos!$F$10)*Datos!$K$6))))</f>
        <v>8008.3292291666658</v>
      </c>
      <c r="L462" s="141">
        <f>IF(G462&gt;=Datos!$D$15,(Datos!$D$15*Datos!$C$15),IF(G462&lt;=Datos!$D$15,(G462*Datos!$C$15)))</f>
        <v>2510.5079999999998</v>
      </c>
      <c r="M462" s="140">
        <v>25</v>
      </c>
      <c r="N462" s="140">
        <f t="shared" ref="N462:N465" si="400">SUM(J462:M462)</f>
        <v>12913.954979166665</v>
      </c>
      <c r="O462" s="160">
        <f t="shared" ref="O462:O465" si="401">+G462-N462</f>
        <v>69668.545020833335</v>
      </c>
    </row>
    <row r="463" spans="1:16" ht="29.25" customHeight="1" x14ac:dyDescent="0.2">
      <c r="A463" s="186">
        <v>367</v>
      </c>
      <c r="B463" s="188" t="s">
        <v>213</v>
      </c>
      <c r="C463" s="188" t="s">
        <v>265</v>
      </c>
      <c r="D463" s="91" t="s">
        <v>555</v>
      </c>
      <c r="E463" s="189" t="s">
        <v>260</v>
      </c>
      <c r="F463" s="189" t="s">
        <v>19</v>
      </c>
      <c r="G463" s="140">
        <v>82582.5</v>
      </c>
      <c r="H463" s="140">
        <v>0</v>
      </c>
      <c r="I463" s="140">
        <f t="shared" si="393"/>
        <v>82582.5</v>
      </c>
      <c r="J463" s="141">
        <f>IF(G463&gt;=Datos!$D$14,(Datos!$D$14*Datos!$C$14),IF(G463&lt;=Datos!$D$14,(G463*Datos!$C$14)))</f>
        <v>2370.1177499999999</v>
      </c>
      <c r="K463" s="142">
        <f>IF((G463-J463-L463)&lt;=Datos!$G$7,"0",IF((G463-J463-L463)&lt;=Datos!$G$8,((G463-J463-L463)-Datos!$F$8)*Datos!$I$6,IF((G463-J463-L463)&lt;=Datos!$G$9,Datos!$I$8+((G463-J463-L463)-Datos!$F$9)*Datos!$J$6,IF((G463-J463-L463)&gt;=Datos!$F$10,(Datos!$I$8+Datos!$J$8)+((G463-J463-L463)-Datos!$F$10)*Datos!$K$6))))</f>
        <v>8008.3292291666658</v>
      </c>
      <c r="L463" s="141">
        <f>IF(G463&gt;=Datos!$D$15,(Datos!$D$15*Datos!$C$15),IF(G463&lt;=Datos!$D$15,(G463*Datos!$C$15)))</f>
        <v>2510.5079999999998</v>
      </c>
      <c r="M463" s="140">
        <v>5025</v>
      </c>
      <c r="N463" s="140">
        <f t="shared" si="400"/>
        <v>17913.954979166665</v>
      </c>
      <c r="O463" s="160">
        <f t="shared" si="401"/>
        <v>64668.545020833335</v>
      </c>
    </row>
    <row r="464" spans="1:16" ht="29.25" customHeight="1" x14ac:dyDescent="0.2">
      <c r="A464" s="186">
        <v>368</v>
      </c>
      <c r="B464" s="188" t="s">
        <v>217</v>
      </c>
      <c r="C464" s="188" t="s">
        <v>265</v>
      </c>
      <c r="D464" s="91" t="s">
        <v>652</v>
      </c>
      <c r="E464" s="189" t="s">
        <v>260</v>
      </c>
      <c r="F464" s="189" t="s">
        <v>19</v>
      </c>
      <c r="G464" s="140">
        <v>82582.5</v>
      </c>
      <c r="H464" s="140">
        <v>0</v>
      </c>
      <c r="I464" s="140">
        <f t="shared" si="393"/>
        <v>82582.5</v>
      </c>
      <c r="J464" s="141">
        <f>IF(G464&gt;=Datos!$D$14,(Datos!$D$14*Datos!$C$14),IF(G464&lt;=Datos!$D$14,(G464*Datos!$C$14)))</f>
        <v>2370.1177499999999</v>
      </c>
      <c r="K464" s="142">
        <f>IF((G464-J464-L464)&lt;=Datos!$G$7,"0",IF((G464-J464-L464)&lt;=Datos!$G$8,((G464-J464-L464)-Datos!$F$8)*Datos!$I$6,IF((G464-J464-L464)&lt;=Datos!$G$9,Datos!$I$8+((G464-J464-L464)-Datos!$F$9)*Datos!$J$6,IF((G464-J464-L464)&gt;=Datos!$F$10,(Datos!$I$8+Datos!$J$8)+((G464-J464-L464)-Datos!$F$10)*Datos!$K$6))))</f>
        <v>8008.3292291666658</v>
      </c>
      <c r="L464" s="141">
        <f>IF(G464&gt;=Datos!$D$15,(Datos!$D$15*Datos!$C$15),IF(G464&lt;=Datos!$D$15,(G464*Datos!$C$15)))</f>
        <v>2510.5079999999998</v>
      </c>
      <c r="M464" s="140">
        <v>25</v>
      </c>
      <c r="N464" s="140">
        <f t="shared" si="400"/>
        <v>12913.954979166665</v>
      </c>
      <c r="O464" s="160">
        <f t="shared" si="401"/>
        <v>69668.545020833335</v>
      </c>
    </row>
    <row r="465" spans="1:16" ht="29.25" customHeight="1" x14ac:dyDescent="0.2">
      <c r="A465" s="186">
        <v>369</v>
      </c>
      <c r="B465" s="187" t="s">
        <v>67</v>
      </c>
      <c r="C465" s="188" t="s">
        <v>265</v>
      </c>
      <c r="D465" s="91" t="s">
        <v>566</v>
      </c>
      <c r="E465" s="189" t="s">
        <v>260</v>
      </c>
      <c r="F465" s="189" t="s">
        <v>19</v>
      </c>
      <c r="G465" s="117">
        <v>100000</v>
      </c>
      <c r="H465" s="140">
        <v>0</v>
      </c>
      <c r="I465" s="140">
        <f t="shared" si="393"/>
        <v>100000</v>
      </c>
      <c r="J465" s="141">
        <f>IF(G465&gt;=Datos!$D$14,(Datos!$D$14*Datos!$C$14),IF(G465&lt;=Datos!$D$14,(G465*Datos!$C$14)))</f>
        <v>2870</v>
      </c>
      <c r="K465" s="142">
        <v>11625.42</v>
      </c>
      <c r="L465" s="141">
        <f>IF(G465&gt;=Datos!$D$15,(Datos!$D$15*Datos!$C$15),IF(G465&lt;=Datos!$D$15,(G465*Datos!$C$15)))</f>
        <v>3040</v>
      </c>
      <c r="M465" s="140">
        <v>1944.78</v>
      </c>
      <c r="N465" s="140">
        <f t="shared" si="400"/>
        <v>19480.199999999997</v>
      </c>
      <c r="O465" s="160">
        <f t="shared" si="401"/>
        <v>80519.8</v>
      </c>
      <c r="P465" s="13"/>
    </row>
    <row r="466" spans="1:16" ht="29.25" customHeight="1" x14ac:dyDescent="0.2">
      <c r="A466" s="186">
        <v>370</v>
      </c>
      <c r="B466" s="188" t="s">
        <v>285</v>
      </c>
      <c r="C466" s="188" t="s">
        <v>265</v>
      </c>
      <c r="D466" s="91" t="s">
        <v>419</v>
      </c>
      <c r="E466" s="189" t="s">
        <v>260</v>
      </c>
      <c r="F466" s="189" t="s">
        <v>19</v>
      </c>
      <c r="G466" s="140">
        <v>35000</v>
      </c>
      <c r="H466" s="140">
        <v>0</v>
      </c>
      <c r="I466" s="140">
        <f t="shared" si="393"/>
        <v>35000</v>
      </c>
      <c r="J466" s="141">
        <f>IF(G466&gt;=Datos!$D$14,(Datos!$D$14*Datos!$C$14),IF(G466&lt;=Datos!$D$14,(G466*Datos!$C$14)))</f>
        <v>1004.5</v>
      </c>
      <c r="K466" s="142" t="str">
        <f>IF((G466-J466-L466)&lt;=Datos!$G$7,"0",IF((G466-J466-L466)&lt;=Datos!$G$8,((G466-J466-L466)-Datos!$F$8)*Datos!$I$6,IF((G466-J466-L466)&lt;=Datos!$G$9,Datos!$I$8+((G466-J466-L466)-Datos!$F$9)*Datos!$J$6,IF((G466-J466-L466)&gt;=Datos!$F$10,(Datos!$I$8+Datos!$J$8)+((G466-J466-L466)-Datos!$F$10)*Datos!$K$6))))</f>
        <v>0</v>
      </c>
      <c r="L466" s="141">
        <f>IF(G466&gt;=Datos!$D$15,(Datos!$D$15*Datos!$C$15),IF(G466&lt;=Datos!$D$15,(G466*Datos!$C$15)))</f>
        <v>1064</v>
      </c>
      <c r="M466" s="140">
        <v>25</v>
      </c>
      <c r="N466" s="140">
        <f t="shared" si="394"/>
        <v>2093.5</v>
      </c>
      <c r="O466" s="160">
        <f t="shared" ref="O466:O481" si="402">+G466-N466</f>
        <v>32906.5</v>
      </c>
    </row>
    <row r="467" spans="1:16" ht="29.25" customHeight="1" x14ac:dyDescent="0.2">
      <c r="A467" s="186">
        <v>371</v>
      </c>
      <c r="B467" s="188" t="s">
        <v>711</v>
      </c>
      <c r="C467" s="188" t="s">
        <v>265</v>
      </c>
      <c r="D467" s="91" t="s">
        <v>554</v>
      </c>
      <c r="E467" s="189" t="s">
        <v>260</v>
      </c>
      <c r="F467" s="189" t="s">
        <v>19</v>
      </c>
      <c r="G467" s="140">
        <v>85843.87</v>
      </c>
      <c r="H467" s="140">
        <v>0</v>
      </c>
      <c r="I467" s="140">
        <f t="shared" si="393"/>
        <v>85843.87</v>
      </c>
      <c r="J467" s="141">
        <f>IF(G467&gt;=Datos!$D$14,(Datos!$D$14*Datos!$C$14),IF(G467&lt;=Datos!$D$14,(G467*Datos!$C$14)))</f>
        <v>2463.7190689999998</v>
      </c>
      <c r="K467" s="142">
        <f>IF((G467-J467-L467)&lt;=Datos!$G$7,"0",IF((G467-J467-L467)&lt;=Datos!$G$8,((G467-J467-L467)-Datos!$F$8)*Datos!$I$6,IF((G467-J467-L467)&lt;=Datos!$G$9,Datos!$I$8+((G467-J467-L467)-Datos!$F$9)*Datos!$J$6,IF((G467-J467-L467)&gt;=Datos!$F$10,(Datos!$I$8+Datos!$J$8)+((G467-J467-L467)-Datos!$F$10)*Datos!$K$6))))</f>
        <v>8775.4849874166648</v>
      </c>
      <c r="L467" s="141">
        <f>IF(G467&gt;=Datos!$D$15,(Datos!$D$15*Datos!$C$15),IF(G467&lt;=Datos!$D$15,(G467*Datos!$C$15)))</f>
        <v>2609.653648</v>
      </c>
      <c r="M467" s="140">
        <v>25</v>
      </c>
      <c r="N467" s="140">
        <f t="shared" ref="N467:N472" si="403">SUM(J467:M467)</f>
        <v>13873.857704416663</v>
      </c>
      <c r="O467" s="160">
        <f t="shared" si="402"/>
        <v>71970.012295583336</v>
      </c>
    </row>
    <row r="468" spans="1:16" ht="29.25" customHeight="1" x14ac:dyDescent="0.2">
      <c r="A468" s="186">
        <v>372</v>
      </c>
      <c r="B468" s="187" t="s">
        <v>129</v>
      </c>
      <c r="C468" s="188" t="s">
        <v>265</v>
      </c>
      <c r="D468" s="116" t="s">
        <v>795</v>
      </c>
      <c r="E468" s="189" t="s">
        <v>260</v>
      </c>
      <c r="F468" s="189" t="s">
        <v>19</v>
      </c>
      <c r="G468" s="140">
        <v>76230</v>
      </c>
      <c r="H468" s="140">
        <v>0</v>
      </c>
      <c r="I468" s="140">
        <f t="shared" si="393"/>
        <v>76230</v>
      </c>
      <c r="J468" s="141">
        <f>IF(G468&gt;=Datos!$D$14,(Datos!$D$14*Datos!$C$14),IF(G468&lt;=Datos!$D$14,(G468*Datos!$C$14)))</f>
        <v>2187.8009999999999</v>
      </c>
      <c r="K468" s="142">
        <f>IF((G468-J468-L468)&lt;=Datos!$G$7,"0",IF((G468-J468-L468)&lt;=Datos!$G$8,((G468-J468-L468)-Datos!$F$8)*Datos!$I$6,IF((G468-J468-L468)&lt;=Datos!$G$9,Datos!$I$8+((G468-J468-L468)-Datos!$F$9)*Datos!$J$6,IF((G468-J468-L468)&gt;=Datos!$F$10,(Datos!$I$8+Datos!$J$8)+((G468-J468-L468)-Datos!$F$10)*Datos!$K$6))))</f>
        <v>6540.8370666666669</v>
      </c>
      <c r="L468" s="141">
        <f>IF(G468&gt;=Datos!$D$15,(Datos!$D$15*Datos!$C$15),IF(G468&lt;=Datos!$D$15,(G468*Datos!$C$15)))</f>
        <v>2317.3919999999998</v>
      </c>
      <c r="M468" s="140">
        <v>25</v>
      </c>
      <c r="N468" s="140">
        <f t="shared" si="403"/>
        <v>11071.030066666666</v>
      </c>
      <c r="O468" s="160">
        <f t="shared" si="402"/>
        <v>65158.969933333334</v>
      </c>
    </row>
    <row r="469" spans="1:16" ht="29.25" customHeight="1" x14ac:dyDescent="0.2">
      <c r="A469" s="186">
        <v>373</v>
      </c>
      <c r="B469" s="187" t="s">
        <v>221</v>
      </c>
      <c r="C469" s="188" t="s">
        <v>265</v>
      </c>
      <c r="D469" s="91" t="s">
        <v>568</v>
      </c>
      <c r="E469" s="189" t="s">
        <v>260</v>
      </c>
      <c r="F469" s="189" t="s">
        <v>19</v>
      </c>
      <c r="G469" s="117">
        <v>82582.5</v>
      </c>
      <c r="H469" s="140">
        <v>0</v>
      </c>
      <c r="I469" s="140">
        <f t="shared" si="393"/>
        <v>82582.5</v>
      </c>
      <c r="J469" s="141">
        <f>IF(G469&gt;=Datos!$D$14,(Datos!$D$14*Datos!$C$14),IF(G469&lt;=Datos!$D$14,(G469*Datos!$C$14)))</f>
        <v>2370.1177499999999</v>
      </c>
      <c r="K469" s="142">
        <v>7528.39</v>
      </c>
      <c r="L469" s="141">
        <f>IF(G469&gt;=Datos!$D$15,(Datos!$D$15*Datos!$C$15),IF(G469&lt;=Datos!$D$15,(G469*Datos!$C$15)))</f>
        <v>2510.5079999999998</v>
      </c>
      <c r="M469" s="140">
        <v>1944.78</v>
      </c>
      <c r="N469" s="140">
        <f t="shared" si="403"/>
        <v>14353.795750000001</v>
      </c>
      <c r="O469" s="160">
        <f t="shared" si="402"/>
        <v>68228.704249999995</v>
      </c>
    </row>
    <row r="470" spans="1:16" ht="29.25" customHeight="1" x14ac:dyDescent="0.2">
      <c r="A470" s="186">
        <v>374</v>
      </c>
      <c r="B470" s="188" t="s">
        <v>76</v>
      </c>
      <c r="C470" s="188" t="s">
        <v>265</v>
      </c>
      <c r="D470" s="91" t="s">
        <v>566</v>
      </c>
      <c r="E470" s="189" t="s">
        <v>260</v>
      </c>
      <c r="F470" s="189" t="s">
        <v>19</v>
      </c>
      <c r="G470" s="140">
        <v>100000</v>
      </c>
      <c r="H470" s="140">
        <v>0</v>
      </c>
      <c r="I470" s="140">
        <f t="shared" si="393"/>
        <v>100000</v>
      </c>
      <c r="J470" s="141">
        <f>IF(G470&gt;=Datos!$D$14,(Datos!$D$14*Datos!$C$14),IF(G470&lt;=Datos!$D$14,(G470*Datos!$C$14)))</f>
        <v>2870</v>
      </c>
      <c r="K470" s="142">
        <f>IF((G470-J470-L470)&lt;=Datos!$G$7,"0",IF((G470-J470-L470)&lt;=Datos!$G$8,((G470-J470-L470)-Datos!$F$8)*Datos!$I$6,IF((G470-J470-L470)&lt;=Datos!$G$9,Datos!$I$8+((G470-J470-L470)-Datos!$F$9)*Datos!$J$6,IF((G470-J470-L470)&gt;=Datos!$F$10,(Datos!$I$8+Datos!$J$8)+((G470-J470-L470)-Datos!$F$10)*Datos!$K$6))))</f>
        <v>12105.360666666667</v>
      </c>
      <c r="L470" s="141">
        <f>IF(G470&gt;=Datos!$D$15,(Datos!$D$15*Datos!$C$15),IF(G470&lt;=Datos!$D$15,(G470*Datos!$C$15)))</f>
        <v>3040</v>
      </c>
      <c r="M470" s="140">
        <v>25</v>
      </c>
      <c r="N470" s="140">
        <f t="shared" si="403"/>
        <v>18040.360666666667</v>
      </c>
      <c r="O470" s="160">
        <f t="shared" si="402"/>
        <v>81959.639333333325</v>
      </c>
    </row>
    <row r="471" spans="1:16" ht="29.25" customHeight="1" x14ac:dyDescent="0.2">
      <c r="A471" s="186">
        <v>375</v>
      </c>
      <c r="B471" s="188" t="s">
        <v>713</v>
      </c>
      <c r="C471" s="188" t="s">
        <v>265</v>
      </c>
      <c r="D471" s="91" t="s">
        <v>569</v>
      </c>
      <c r="E471" s="189" t="s">
        <v>260</v>
      </c>
      <c r="F471" s="189" t="s">
        <v>19</v>
      </c>
      <c r="G471" s="140">
        <v>76230</v>
      </c>
      <c r="H471" s="140">
        <v>0</v>
      </c>
      <c r="I471" s="140">
        <f t="shared" si="393"/>
        <v>76230</v>
      </c>
      <c r="J471" s="141">
        <f>IF(G471&gt;=Datos!$D$14,(Datos!$D$14*Datos!$C$14),IF(G471&lt;=Datos!$D$14,(G471*Datos!$C$14)))</f>
        <v>2187.8009999999999</v>
      </c>
      <c r="K471" s="142">
        <v>6156.88</v>
      </c>
      <c r="L471" s="141">
        <f>IF(G471&gt;=Datos!$D$15,(Datos!$D$15*Datos!$C$15),IF(G471&lt;=Datos!$D$15,(G471*Datos!$C$15)))</f>
        <v>2317.3919999999998</v>
      </c>
      <c r="M471" s="140">
        <v>1944.78</v>
      </c>
      <c r="N471" s="140">
        <f t="shared" si="403"/>
        <v>12606.853000000001</v>
      </c>
      <c r="O471" s="160">
        <f t="shared" si="402"/>
        <v>63623.146999999997</v>
      </c>
    </row>
    <row r="472" spans="1:16" ht="29.25" customHeight="1" x14ac:dyDescent="0.2">
      <c r="A472" s="186">
        <v>376</v>
      </c>
      <c r="B472" s="188" t="s">
        <v>164</v>
      </c>
      <c r="C472" s="188" t="s">
        <v>265</v>
      </c>
      <c r="D472" s="91" t="s">
        <v>795</v>
      </c>
      <c r="E472" s="189" t="s">
        <v>260</v>
      </c>
      <c r="F472" s="189" t="s">
        <v>19</v>
      </c>
      <c r="G472" s="140">
        <v>76230</v>
      </c>
      <c r="H472" s="140">
        <v>0</v>
      </c>
      <c r="I472" s="140">
        <f t="shared" si="393"/>
        <v>76230</v>
      </c>
      <c r="J472" s="141">
        <f>IF(G472&gt;=Datos!$D$14,(Datos!$D$14*Datos!$C$14),IF(G472&lt;=Datos!$D$14,(G472*Datos!$C$14)))</f>
        <v>2187.8009999999999</v>
      </c>
      <c r="K472" s="142">
        <v>6156.88</v>
      </c>
      <c r="L472" s="141">
        <f>IF(G472&gt;=Datos!$D$15,(Datos!$D$15*Datos!$C$15),IF(G472&lt;=Datos!$D$15,(G472*Datos!$C$15)))</f>
        <v>2317.3919999999998</v>
      </c>
      <c r="M472" s="140">
        <v>1944.78</v>
      </c>
      <c r="N472" s="140">
        <f t="shared" si="403"/>
        <v>12606.853000000001</v>
      </c>
      <c r="O472" s="160">
        <f t="shared" si="402"/>
        <v>63623.146999999997</v>
      </c>
    </row>
    <row r="473" spans="1:16" ht="29.25" customHeight="1" x14ac:dyDescent="0.2">
      <c r="A473" s="186">
        <v>377</v>
      </c>
      <c r="B473" s="188" t="s">
        <v>710</v>
      </c>
      <c r="C473" s="188" t="s">
        <v>265</v>
      </c>
      <c r="D473" s="91" t="s">
        <v>569</v>
      </c>
      <c r="E473" s="189" t="s">
        <v>260</v>
      </c>
      <c r="F473" s="189" t="s">
        <v>261</v>
      </c>
      <c r="G473" s="140">
        <v>35000</v>
      </c>
      <c r="H473" s="140">
        <v>0</v>
      </c>
      <c r="I473" s="140">
        <f t="shared" si="393"/>
        <v>35000</v>
      </c>
      <c r="J473" s="141">
        <f>IF(G473&gt;=Datos!$D$14,(Datos!$D$14*Datos!$C$14),IF(G473&lt;=Datos!$D$14,(G473*Datos!$C$14)))</f>
        <v>1004.5</v>
      </c>
      <c r="K473" s="142" t="str">
        <f>IF((G473-J473-L473)&lt;=Datos!$G$7,"0",IF((G473-J473-L473)&lt;=Datos!$G$8,((G473-J473-L473)-Datos!$F$8)*Datos!$I$6,IF((G473-J473-L473)&lt;=Datos!$G$9,Datos!$I$8+((G473-J473-L473)-Datos!$F$9)*Datos!$J$6,IF((G473-J473-L473)&gt;=Datos!$F$10,(Datos!$I$8+Datos!$J$8)+((G473-J473-L473)-Datos!$F$10)*Datos!$K$6))))</f>
        <v>0</v>
      </c>
      <c r="L473" s="141">
        <f>IF(G473&gt;=Datos!$D$15,(Datos!$D$15*Datos!$C$15),IF(G473&lt;=Datos!$D$15,(G473*Datos!$C$15)))</f>
        <v>1064</v>
      </c>
      <c r="M473" s="140">
        <v>3358.74</v>
      </c>
      <c r="N473" s="140">
        <f t="shared" si="394"/>
        <v>5427.24</v>
      </c>
      <c r="O473" s="160">
        <f t="shared" si="402"/>
        <v>29572.760000000002</v>
      </c>
    </row>
    <row r="474" spans="1:16" ht="29.25" customHeight="1" x14ac:dyDescent="0.2">
      <c r="A474" s="186">
        <v>378</v>
      </c>
      <c r="B474" s="188" t="s">
        <v>709</v>
      </c>
      <c r="C474" s="188" t="s">
        <v>265</v>
      </c>
      <c r="D474" s="91" t="s">
        <v>419</v>
      </c>
      <c r="E474" s="189" t="s">
        <v>260</v>
      </c>
      <c r="F474" s="189" t="s">
        <v>19</v>
      </c>
      <c r="G474" s="140">
        <v>35000</v>
      </c>
      <c r="H474" s="140">
        <v>0</v>
      </c>
      <c r="I474" s="140">
        <f t="shared" si="393"/>
        <v>35000</v>
      </c>
      <c r="J474" s="141">
        <f>IF(G474&gt;=Datos!$D$14,(Datos!$D$14*Datos!$C$14),IF(G474&lt;=Datos!$D$14,(G474*Datos!$C$14)))</f>
        <v>1004.5</v>
      </c>
      <c r="K474" s="142" t="str">
        <f>IF((G474-J474-L474)&lt;=Datos!$G$7,"0",IF((G474-J474-L474)&lt;=Datos!$G$8,((G474-J474-L474)-Datos!$F$8)*Datos!$I$6,IF((G474-J474-L474)&lt;=Datos!$G$9,Datos!$I$8+((G474-J474-L474)-Datos!$F$9)*Datos!$J$6,IF((G474-J474-L474)&gt;=Datos!$F$10,(Datos!$I$8+Datos!$J$8)+((G474-J474-L474)-Datos!$F$10)*Datos!$K$6))))</f>
        <v>0</v>
      </c>
      <c r="L474" s="141">
        <f>IF(G474&gt;=Datos!$D$15,(Datos!$D$15*Datos!$C$15),IF(G474&lt;=Datos!$D$15,(G474*Datos!$C$15)))</f>
        <v>1064</v>
      </c>
      <c r="M474" s="140">
        <v>25</v>
      </c>
      <c r="N474" s="140">
        <f t="shared" ref="N474:N476" si="404">SUM(J474:M474)</f>
        <v>2093.5</v>
      </c>
      <c r="O474" s="160">
        <f t="shared" si="402"/>
        <v>32906.5</v>
      </c>
    </row>
    <row r="475" spans="1:16" ht="29.25" customHeight="1" x14ac:dyDescent="0.2">
      <c r="A475" s="186">
        <v>379</v>
      </c>
      <c r="B475" s="188" t="s">
        <v>308</v>
      </c>
      <c r="C475" s="188" t="s">
        <v>265</v>
      </c>
      <c r="D475" s="91" t="s">
        <v>568</v>
      </c>
      <c r="E475" s="189" t="s">
        <v>260</v>
      </c>
      <c r="F475" s="189" t="s">
        <v>19</v>
      </c>
      <c r="G475" s="140">
        <v>44467.5</v>
      </c>
      <c r="H475" s="140">
        <v>0</v>
      </c>
      <c r="I475" s="140">
        <f t="shared" si="393"/>
        <v>44467.5</v>
      </c>
      <c r="J475" s="141">
        <f>IF(G475&gt;=Datos!$D$14,(Datos!$D$14*Datos!$C$14),IF(G475&lt;=Datos!$D$14,(G475*Datos!$C$14)))</f>
        <v>1276.2172499999999</v>
      </c>
      <c r="K475" s="142">
        <f>IF((G475-J475-L475)&lt;=Datos!$G$7,"0",IF((G475-J475-L475)&lt;=Datos!$G$8,((G475-J475-L475)-Datos!$F$8)*Datos!$I$6,IF((G475-J475-L475)&lt;=Datos!$G$9,Datos!$I$8+((G475-J475-L475)-Datos!$F$9)*Datos!$J$6,IF((G475-J475-L475)&gt;=Datos!$F$10,(Datos!$I$8+Datos!$J$8)+((G475-J475-L475)-Datos!$F$10)*Datos!$K$6))))</f>
        <v>1073.1691124999998</v>
      </c>
      <c r="L475" s="141">
        <f>IF(G475&gt;=Datos!$D$15,(Datos!$D$15*Datos!$C$15),IF(G475&lt;=Datos!$D$15,(G475*Datos!$C$15)))</f>
        <v>1351.8119999999999</v>
      </c>
      <c r="M475" s="140">
        <v>25</v>
      </c>
      <c r="N475" s="140">
        <f t="shared" si="404"/>
        <v>3726.1983624999993</v>
      </c>
      <c r="O475" s="160">
        <f t="shared" si="402"/>
        <v>40741.301637500001</v>
      </c>
    </row>
    <row r="476" spans="1:16" ht="29.25" customHeight="1" x14ac:dyDescent="0.2">
      <c r="A476" s="186">
        <v>380</v>
      </c>
      <c r="B476" s="188" t="s">
        <v>122</v>
      </c>
      <c r="C476" s="188" t="s">
        <v>265</v>
      </c>
      <c r="D476" s="91" t="s">
        <v>268</v>
      </c>
      <c r="E476" s="189" t="s">
        <v>260</v>
      </c>
      <c r="F476" s="189" t="s">
        <v>19</v>
      </c>
      <c r="G476" s="140">
        <v>85844.51</v>
      </c>
      <c r="H476" s="140">
        <v>0</v>
      </c>
      <c r="I476" s="140">
        <f t="shared" si="393"/>
        <v>85844.51</v>
      </c>
      <c r="J476" s="141">
        <f>IF(G476&gt;=Datos!$D$14,(Datos!$D$14*Datos!$C$14),IF(G476&lt;=Datos!$D$14,(G476*Datos!$C$14)))</f>
        <v>2463.7374369999998</v>
      </c>
      <c r="K476" s="142">
        <f>IF((G476-J476-L476)&lt;=Datos!$G$7,"0",IF((G476-J476-L476)&lt;=Datos!$G$8,((G476-J476-L476)-Datos!$F$8)*Datos!$I$6,IF((G476-J476-L476)&lt;=Datos!$G$9,Datos!$I$8+((G476-J476-L476)-Datos!$F$9)*Datos!$J$6,IF((G476-J476-L476)&gt;=Datos!$F$10,(Datos!$I$8+Datos!$J$8)+((G476-J476-L476)-Datos!$F$10)*Datos!$K$6))))</f>
        <v>8775.6355314166649</v>
      </c>
      <c r="L476" s="141">
        <f>IF(G476&gt;=Datos!$D$15,(Datos!$D$15*Datos!$C$15),IF(G476&lt;=Datos!$D$15,(G476*Datos!$C$15)))</f>
        <v>2609.673104</v>
      </c>
      <c r="M476" s="140">
        <v>25</v>
      </c>
      <c r="N476" s="140">
        <f t="shared" si="404"/>
        <v>13874.046072416664</v>
      </c>
      <c r="O476" s="160">
        <f t="shared" si="402"/>
        <v>71970.463927583332</v>
      </c>
    </row>
    <row r="477" spans="1:16" ht="29.25" customHeight="1" x14ac:dyDescent="0.2">
      <c r="A477" s="186">
        <v>381</v>
      </c>
      <c r="B477" s="188" t="s">
        <v>196</v>
      </c>
      <c r="C477" s="188" t="s">
        <v>265</v>
      </c>
      <c r="D477" s="91" t="s">
        <v>566</v>
      </c>
      <c r="E477" s="189" t="s">
        <v>260</v>
      </c>
      <c r="F477" s="189" t="s">
        <v>19</v>
      </c>
      <c r="G477" s="140">
        <v>100000</v>
      </c>
      <c r="H477" s="140">
        <v>0</v>
      </c>
      <c r="I477" s="140">
        <f t="shared" si="393"/>
        <v>100000</v>
      </c>
      <c r="J477" s="141">
        <f>IF(G477&gt;=Datos!$D$14,(Datos!$D$14*Datos!$C$14),IF(G477&lt;=Datos!$D$14,(G477*Datos!$C$14)))</f>
        <v>2870</v>
      </c>
      <c r="K477" s="142">
        <f>IF((G477-J477-L477)&lt;=Datos!$G$7,"0",IF((G477-J477-L477)&lt;=Datos!$G$8,((G477-J477-L477)-Datos!$F$8)*Datos!$I$6,IF((G477-J477-L477)&lt;=Datos!$G$9,Datos!$I$8+((G477-J477-L477)-Datos!$F$9)*Datos!$J$6,IF((G477-J477-L477)&gt;=Datos!$F$10,(Datos!$I$8+Datos!$J$8)+((G477-J477-L477)-Datos!$F$10)*Datos!$K$6))))</f>
        <v>12105.360666666667</v>
      </c>
      <c r="L477" s="141">
        <f>IF(G477&gt;=Datos!$D$15,(Datos!$D$15*Datos!$C$15),IF(G477&lt;=Datos!$D$15,(G477*Datos!$C$15)))</f>
        <v>3040</v>
      </c>
      <c r="M477" s="140">
        <v>25</v>
      </c>
      <c r="N477" s="140">
        <f t="shared" si="394"/>
        <v>18040.360666666667</v>
      </c>
      <c r="O477" s="160">
        <f t="shared" si="402"/>
        <v>81959.639333333325</v>
      </c>
    </row>
    <row r="478" spans="1:16" ht="29.25" customHeight="1" x14ac:dyDescent="0.2">
      <c r="A478" s="186">
        <v>382</v>
      </c>
      <c r="B478" s="188" t="s">
        <v>46</v>
      </c>
      <c r="C478" s="188" t="s">
        <v>265</v>
      </c>
      <c r="D478" s="91" t="s">
        <v>419</v>
      </c>
      <c r="E478" s="189" t="s">
        <v>260</v>
      </c>
      <c r="F478" s="189" t="s">
        <v>261</v>
      </c>
      <c r="G478" s="140">
        <v>35000</v>
      </c>
      <c r="H478" s="140">
        <v>0</v>
      </c>
      <c r="I478" s="140">
        <f t="shared" si="393"/>
        <v>35000</v>
      </c>
      <c r="J478" s="141">
        <f>IF(G478&gt;=Datos!$D$14,(Datos!$D$14*Datos!$C$14),IF(G478&lt;=Datos!$D$14,(G478*Datos!$C$14)))</f>
        <v>1004.5</v>
      </c>
      <c r="K478" s="142" t="str">
        <f>IF((G478-J478-L478)&lt;=Datos!$G$7,"0",IF((G478-J478-L478)&lt;=Datos!$G$8,((G478-J478-L478)-Datos!$F$8)*Datos!$I$6,IF((G478-J478-L478)&lt;=Datos!$G$9,Datos!$I$8+((G478-J478-L478)-Datos!$F$9)*Datos!$J$6,IF((G478-J478-L478)&gt;=Datos!$F$10,(Datos!$I$8+Datos!$J$8)+((G478-J478-L478)-Datos!$F$10)*Datos!$K$6))))</f>
        <v>0</v>
      </c>
      <c r="L478" s="141">
        <f>IF(G478&gt;=Datos!$D$15,(Datos!$D$15*Datos!$C$15),IF(G478&lt;=Datos!$D$15,(G478*Datos!$C$15)))</f>
        <v>1064</v>
      </c>
      <c r="M478" s="140">
        <v>25</v>
      </c>
      <c r="N478" s="140">
        <f t="shared" ref="N478:N481" si="405">SUM(J478:M478)</f>
        <v>2093.5</v>
      </c>
      <c r="O478" s="160">
        <f t="shared" si="402"/>
        <v>32906.5</v>
      </c>
    </row>
    <row r="479" spans="1:16" ht="29.25" customHeight="1" x14ac:dyDescent="0.2">
      <c r="A479" s="186">
        <v>383</v>
      </c>
      <c r="B479" s="187" t="s">
        <v>93</v>
      </c>
      <c r="C479" s="188" t="s">
        <v>265</v>
      </c>
      <c r="D479" s="91" t="s">
        <v>555</v>
      </c>
      <c r="E479" s="189" t="s">
        <v>260</v>
      </c>
      <c r="F479" s="189" t="s">
        <v>19</v>
      </c>
      <c r="G479" s="117">
        <v>76230</v>
      </c>
      <c r="H479" s="140">
        <v>0</v>
      </c>
      <c r="I479" s="140">
        <f t="shared" si="393"/>
        <v>76230</v>
      </c>
      <c r="J479" s="141">
        <f>IF(G479&gt;=Datos!$D$14,(Datos!$D$14*Datos!$C$14),IF(G479&lt;=Datos!$D$14,(G479*Datos!$C$14)))</f>
        <v>2187.8009999999999</v>
      </c>
      <c r="K479" s="142">
        <f>IF((G479-J479-L479)&lt;=Datos!$G$7,"0",IF((G479-J479-L479)&lt;=Datos!$G$8,((G479-J479-L479)-Datos!$F$8)*Datos!$I$6,IF((G479-J479-L479)&lt;=Datos!$G$9,Datos!$I$8+((G479-J479-L479)-Datos!$F$9)*Datos!$J$6,IF((G479-J479-L479)&gt;=Datos!$F$10,(Datos!$I$8+Datos!$J$8)+((G479-J479-L479)-Datos!$F$10)*Datos!$K$6))))</f>
        <v>6540.8370666666669</v>
      </c>
      <c r="L479" s="141">
        <f>IF(G479&gt;=Datos!$D$15,(Datos!$D$15*Datos!$C$15),IF(G479&lt;=Datos!$D$15,(G479*Datos!$C$15)))</f>
        <v>2317.3919999999998</v>
      </c>
      <c r="M479" s="140">
        <v>1525</v>
      </c>
      <c r="N479" s="140">
        <f t="shared" si="405"/>
        <v>12571.030066666666</v>
      </c>
      <c r="O479" s="160">
        <f t="shared" si="402"/>
        <v>63658.969933333334</v>
      </c>
    </row>
    <row r="480" spans="1:16" ht="29.25" customHeight="1" x14ac:dyDescent="0.2">
      <c r="A480" s="186">
        <v>384</v>
      </c>
      <c r="B480" s="188" t="s">
        <v>87</v>
      </c>
      <c r="C480" s="188" t="s">
        <v>265</v>
      </c>
      <c r="D480" s="91" t="s">
        <v>795</v>
      </c>
      <c r="E480" s="189" t="s">
        <v>260</v>
      </c>
      <c r="F480" s="189" t="s">
        <v>19</v>
      </c>
      <c r="G480" s="140">
        <v>76230</v>
      </c>
      <c r="H480" s="140">
        <v>0</v>
      </c>
      <c r="I480" s="140">
        <f t="shared" si="393"/>
        <v>76230</v>
      </c>
      <c r="J480" s="141">
        <f>IF(G480&gt;=Datos!$D$14,(Datos!$D$14*Datos!$C$14),IF(G480&lt;=Datos!$D$14,(G480*Datos!$C$14)))</f>
        <v>2187.8009999999999</v>
      </c>
      <c r="K480" s="142">
        <f>IF((G480-J480-L480)&lt;=Datos!$G$7,"0",IF((G480-J480-L480)&lt;=Datos!$G$8,((G480-J480-L480)-Datos!$F$8)*Datos!$I$6,IF((G480-J480-L480)&lt;=Datos!$G$9,Datos!$I$8+((G480-J480-L480)-Datos!$F$9)*Datos!$J$6,IF((G480-J480-L480)&gt;=Datos!$F$10,(Datos!$I$8+Datos!$J$8)+((G480-J480-L480)-Datos!$F$10)*Datos!$K$6))))</f>
        <v>6540.8370666666669</v>
      </c>
      <c r="L480" s="141">
        <f>IF(G480&gt;=Datos!$D$15,(Datos!$D$15*Datos!$C$15),IF(G480&lt;=Datos!$D$15,(G480*Datos!$C$15)))</f>
        <v>2317.3919999999998</v>
      </c>
      <c r="M480" s="140">
        <v>25</v>
      </c>
      <c r="N480" s="140">
        <f t="shared" si="405"/>
        <v>11071.030066666666</v>
      </c>
      <c r="O480" s="160">
        <f t="shared" si="402"/>
        <v>65158.969933333334</v>
      </c>
    </row>
    <row r="481" spans="1:15" ht="29.25" customHeight="1" x14ac:dyDescent="0.2">
      <c r="A481" s="186">
        <v>385</v>
      </c>
      <c r="B481" s="188" t="s">
        <v>101</v>
      </c>
      <c r="C481" s="188" t="s">
        <v>265</v>
      </c>
      <c r="D481" s="91" t="s">
        <v>997</v>
      </c>
      <c r="E481" s="189" t="s">
        <v>260</v>
      </c>
      <c r="F481" s="189" t="s">
        <v>19</v>
      </c>
      <c r="G481" s="140">
        <v>82582.5</v>
      </c>
      <c r="H481" s="140">
        <v>0</v>
      </c>
      <c r="I481" s="140">
        <f t="shared" si="393"/>
        <v>82582.5</v>
      </c>
      <c r="J481" s="141">
        <f>IF(G481&gt;=Datos!$D$14,(Datos!$D$14*Datos!$C$14),IF(G481&lt;=Datos!$D$14,(G481*Datos!$C$14)))</f>
        <v>2370.1177499999999</v>
      </c>
      <c r="K481" s="142">
        <f>IF((G481-J481-L481)&lt;=Datos!$G$7,"0",IF((G481-J481-L481)&lt;=Datos!$G$8,((G481-J481-L481)-Datos!$F$8)*Datos!$I$6,IF((G481-J481-L481)&lt;=Datos!$G$9,Datos!$I$8+((G481-J481-L481)-Datos!$F$9)*Datos!$J$6,IF((G481-J481-L481)&gt;=Datos!$F$10,(Datos!$I$8+Datos!$J$8)+((G481-J481-L481)-Datos!$F$10)*Datos!$K$6))))</f>
        <v>8008.3292291666658</v>
      </c>
      <c r="L481" s="141">
        <f>IF(G481&gt;=Datos!$D$15,(Datos!$D$15*Datos!$C$15),IF(G481&lt;=Datos!$D$15,(G481*Datos!$C$15)))</f>
        <v>2510.5079999999998</v>
      </c>
      <c r="M481" s="140">
        <v>25</v>
      </c>
      <c r="N481" s="140">
        <f t="shared" si="405"/>
        <v>12913.954979166665</v>
      </c>
      <c r="O481" s="160">
        <f t="shared" si="402"/>
        <v>69668.545020833335</v>
      </c>
    </row>
    <row r="482" spans="1:15" ht="29.25" customHeight="1" x14ac:dyDescent="0.2">
      <c r="A482" s="186">
        <v>386</v>
      </c>
      <c r="B482" s="188" t="s">
        <v>130</v>
      </c>
      <c r="C482" s="188" t="s">
        <v>265</v>
      </c>
      <c r="D482" s="91" t="s">
        <v>419</v>
      </c>
      <c r="E482" s="189" t="s">
        <v>260</v>
      </c>
      <c r="F482" s="189" t="s">
        <v>19</v>
      </c>
      <c r="G482" s="140">
        <v>45000</v>
      </c>
      <c r="H482" s="140">
        <v>0</v>
      </c>
      <c r="I482" s="140">
        <f t="shared" si="393"/>
        <v>45000</v>
      </c>
      <c r="J482" s="141">
        <f>IF(G482&gt;=Datos!$D$14,(Datos!$D$14*Datos!$C$14),IF(G482&lt;=Datos!$D$14,(G482*Datos!$C$14)))</f>
        <v>1291.5</v>
      </c>
      <c r="K482" s="142">
        <f>IF((G482-J482-L482)&lt;=Datos!$G$7,"0",IF((G482-J482-L482)&lt;=Datos!$G$8,((G482-J482-L482)-Datos!$F$8)*Datos!$I$6,IF((G482-J482-L482)&lt;=Datos!$G$9,Datos!$I$8+((G482-J482-L482)-Datos!$F$9)*Datos!$J$6,IF((G482-J482-L482)&gt;=Datos!$F$10,(Datos!$I$8+Datos!$J$8)+((G482-J482-L482)-Datos!$F$10)*Datos!$K$6))))</f>
        <v>1148.3234999999997</v>
      </c>
      <c r="L482" s="141">
        <f>IF(G482&gt;=Datos!$D$15,(Datos!$D$15*Datos!$C$15),IF(G482&lt;=Datos!$D$15,(G482*Datos!$C$15)))</f>
        <v>1368</v>
      </c>
      <c r="M482" s="140">
        <v>25</v>
      </c>
      <c r="N482" s="140">
        <f t="shared" si="394"/>
        <v>3832.8234999999995</v>
      </c>
      <c r="O482" s="160">
        <f t="shared" si="395"/>
        <v>41167.176500000001</v>
      </c>
    </row>
    <row r="483" spans="1:15" ht="29.25" customHeight="1" x14ac:dyDescent="0.2">
      <c r="A483" s="186">
        <v>387</v>
      </c>
      <c r="B483" s="187" t="s">
        <v>91</v>
      </c>
      <c r="C483" s="188" t="s">
        <v>265</v>
      </c>
      <c r="D483" s="91" t="s">
        <v>568</v>
      </c>
      <c r="E483" s="189" t="s">
        <v>260</v>
      </c>
      <c r="F483" s="189" t="s">
        <v>19</v>
      </c>
      <c r="G483" s="140">
        <v>82582.5</v>
      </c>
      <c r="H483" s="140">
        <v>0</v>
      </c>
      <c r="I483" s="140">
        <f t="shared" si="393"/>
        <v>82582.5</v>
      </c>
      <c r="J483" s="141">
        <f>IF(G483&gt;=Datos!$D$14,(Datos!$D$14*Datos!$C$14),IF(G483&lt;=Datos!$D$14,(G483*Datos!$C$14)))</f>
        <v>2370.1177499999999</v>
      </c>
      <c r="K483" s="142">
        <f>IF((G483-J483-L483)&lt;=Datos!$G$7,"0",IF((G483-J483-L483)&lt;=Datos!$G$8,((G483-J483-L483)-Datos!$F$8)*Datos!$I$6,IF((G483-J483-L483)&lt;=Datos!$G$9,Datos!$I$8+((G483-J483-L483)-Datos!$F$9)*Datos!$J$6,IF((G483-J483-L483)&gt;=Datos!$F$10,(Datos!$I$8+Datos!$J$8)+((G483-J483-L483)-Datos!$F$10)*Datos!$K$6))))</f>
        <v>8008.3292291666658</v>
      </c>
      <c r="L483" s="141">
        <f>IF(G483&gt;=Datos!$D$15,(Datos!$D$15*Datos!$C$15),IF(G483&lt;=Datos!$D$15,(G483*Datos!$C$15)))</f>
        <v>2510.5079999999998</v>
      </c>
      <c r="M483" s="140">
        <v>1025</v>
      </c>
      <c r="N483" s="140">
        <f t="shared" si="394"/>
        <v>13913.954979166665</v>
      </c>
      <c r="O483" s="160">
        <f t="shared" si="395"/>
        <v>68668.545020833335</v>
      </c>
    </row>
    <row r="484" spans="1:15" ht="29.25" customHeight="1" x14ac:dyDescent="0.2">
      <c r="A484" s="186">
        <v>388</v>
      </c>
      <c r="B484" s="187" t="s">
        <v>257</v>
      </c>
      <c r="C484" s="188" t="s">
        <v>265</v>
      </c>
      <c r="D484" s="91" t="s">
        <v>554</v>
      </c>
      <c r="E484" s="189" t="s">
        <v>260</v>
      </c>
      <c r="F484" s="189" t="s">
        <v>19</v>
      </c>
      <c r="G484" s="117">
        <v>76230</v>
      </c>
      <c r="H484" s="140">
        <v>0</v>
      </c>
      <c r="I484" s="140">
        <f t="shared" si="393"/>
        <v>76230</v>
      </c>
      <c r="J484" s="141">
        <f>IF(G484&gt;=Datos!$D$14,(Datos!$D$14*Datos!$C$14),IF(G484&lt;=Datos!$D$14,(G484*Datos!$C$14)))</f>
        <v>2187.8009999999999</v>
      </c>
      <c r="K484" s="142">
        <f>IF((G484-J484-L484)&lt;=Datos!$G$7,"0",IF((G484-J484-L484)&lt;=Datos!$G$8,((G484-J484-L484)-Datos!$F$8)*Datos!$I$6,IF((G484-J484-L484)&lt;=Datos!$G$9,Datos!$I$8+((G484-J484-L484)-Datos!$F$9)*Datos!$J$6,IF((G484-J484-L484)&gt;=Datos!$F$10,(Datos!$I$8+Datos!$J$8)+((G484-J484-L484)-Datos!$F$10)*Datos!$K$6))))</f>
        <v>6540.8370666666669</v>
      </c>
      <c r="L484" s="141">
        <f>IF(G484&gt;=Datos!$D$15,(Datos!$D$15*Datos!$C$15),IF(G484&lt;=Datos!$D$15,(G484*Datos!$C$15)))</f>
        <v>2317.3919999999998</v>
      </c>
      <c r="M484" s="140">
        <v>25</v>
      </c>
      <c r="N484" s="140">
        <f t="shared" si="394"/>
        <v>11071.030066666666</v>
      </c>
      <c r="O484" s="160">
        <f t="shared" ref="O484:O486" si="406">+G484-N484</f>
        <v>65158.969933333334</v>
      </c>
    </row>
    <row r="485" spans="1:15" ht="29.25" customHeight="1" x14ac:dyDescent="0.2">
      <c r="A485" s="186">
        <v>389</v>
      </c>
      <c r="B485" s="188" t="s">
        <v>44</v>
      </c>
      <c r="C485" s="188" t="s">
        <v>265</v>
      </c>
      <c r="D485" s="91" t="s">
        <v>268</v>
      </c>
      <c r="E485" s="189" t="s">
        <v>260</v>
      </c>
      <c r="F485" s="189" t="s">
        <v>19</v>
      </c>
      <c r="G485" s="140">
        <v>82582.5</v>
      </c>
      <c r="H485" s="140">
        <v>0</v>
      </c>
      <c r="I485" s="140">
        <f t="shared" si="393"/>
        <v>82582.5</v>
      </c>
      <c r="J485" s="141">
        <f>IF(G485&gt;=Datos!$D$14,(Datos!$D$14*Datos!$C$14),IF(G485&lt;=Datos!$D$14,(G485*Datos!$C$14)))</f>
        <v>2370.1177499999999</v>
      </c>
      <c r="K485" s="142">
        <f>IF((G485-J485-L485)&lt;=Datos!$G$7,"0",IF((G485-J485-L485)&lt;=Datos!$G$8,((G485-J485-L485)-Datos!$F$8)*Datos!$I$6,IF((G485-J485-L485)&lt;=Datos!$G$9,Datos!$I$8+((G485-J485-L485)-Datos!$F$9)*Datos!$J$6,IF((G485-J485-L485)&gt;=Datos!$F$10,(Datos!$I$8+Datos!$J$8)+((G485-J485-L485)-Datos!$F$10)*Datos!$K$6))))</f>
        <v>8008.3292291666658</v>
      </c>
      <c r="L485" s="141">
        <f>IF(G485&gt;=Datos!$D$15,(Datos!$D$15*Datos!$C$15),IF(G485&lt;=Datos!$D$15,(G485*Datos!$C$15)))</f>
        <v>2510.5079999999998</v>
      </c>
      <c r="M485" s="140">
        <v>25</v>
      </c>
      <c r="N485" s="140">
        <f t="shared" si="394"/>
        <v>12913.954979166665</v>
      </c>
      <c r="O485" s="160">
        <f t="shared" si="406"/>
        <v>69668.545020833335</v>
      </c>
    </row>
    <row r="486" spans="1:15" ht="29.25" customHeight="1" x14ac:dyDescent="0.2">
      <c r="A486" s="186">
        <v>390</v>
      </c>
      <c r="B486" s="188" t="s">
        <v>183</v>
      </c>
      <c r="C486" s="188" t="s">
        <v>265</v>
      </c>
      <c r="D486" s="91" t="s">
        <v>554</v>
      </c>
      <c r="E486" s="189" t="s">
        <v>260</v>
      </c>
      <c r="F486" s="189" t="s">
        <v>261</v>
      </c>
      <c r="G486" s="140">
        <v>82582.5</v>
      </c>
      <c r="H486" s="140">
        <v>0</v>
      </c>
      <c r="I486" s="140">
        <f t="shared" si="393"/>
        <v>82582.5</v>
      </c>
      <c r="J486" s="141">
        <f>IF(G486&gt;=Datos!$D$14,(Datos!$D$14*Datos!$C$14),IF(G486&lt;=Datos!$D$14,(G486*Datos!$C$14)))</f>
        <v>2370.1177499999999</v>
      </c>
      <c r="K486" s="142">
        <v>7048.45</v>
      </c>
      <c r="L486" s="141">
        <f>IF(G486&gt;=Datos!$D$15,(Datos!$D$15*Datos!$C$15),IF(G486&lt;=Datos!$D$15,(G486*Datos!$C$15)))</f>
        <v>2510.5079999999998</v>
      </c>
      <c r="M486" s="140">
        <v>3864.56</v>
      </c>
      <c r="N486" s="140">
        <f t="shared" si="394"/>
        <v>15793.635749999999</v>
      </c>
      <c r="O486" s="160">
        <f t="shared" si="406"/>
        <v>66788.864249999999</v>
      </c>
    </row>
    <row r="487" spans="1:15" ht="29.25" customHeight="1" x14ac:dyDescent="0.2">
      <c r="A487" s="186">
        <v>391</v>
      </c>
      <c r="B487" s="188" t="s">
        <v>157</v>
      </c>
      <c r="C487" s="188" t="s">
        <v>265</v>
      </c>
      <c r="D487" s="91" t="s">
        <v>554</v>
      </c>
      <c r="E487" s="189" t="s">
        <v>260</v>
      </c>
      <c r="F487" s="189" t="s">
        <v>19</v>
      </c>
      <c r="G487" s="140">
        <v>82582.5</v>
      </c>
      <c r="H487" s="140">
        <v>0</v>
      </c>
      <c r="I487" s="140">
        <f t="shared" si="393"/>
        <v>82582.5</v>
      </c>
      <c r="J487" s="141">
        <f>IF(G487&gt;=Datos!$D$14,(Datos!$D$14*Datos!$C$14),IF(G487&lt;=Datos!$D$14,(G487*Datos!$C$14)))</f>
        <v>2370.1177499999999</v>
      </c>
      <c r="K487" s="142">
        <f>IF((G487-J487-L487)&lt;=Datos!$G$7,"0",IF((G487-J487-L487)&lt;=Datos!$G$8,((G487-J487-L487)-Datos!$F$8)*Datos!$I$6,IF((G487-J487-L487)&lt;=Datos!$G$9,Datos!$I$8+((G487-J487-L487)-Datos!$F$9)*Datos!$J$6,IF((G487-J487-L487)&gt;=Datos!$F$10,(Datos!$I$8+Datos!$J$8)+((G487-J487-L487)-Datos!$F$10)*Datos!$K$6))))</f>
        <v>8008.3292291666658</v>
      </c>
      <c r="L487" s="141">
        <f>IF(G487&gt;=Datos!$D$15,(Datos!$D$15*Datos!$C$15),IF(G487&lt;=Datos!$D$15,(G487*Datos!$C$15)))</f>
        <v>2510.5079999999998</v>
      </c>
      <c r="M487" s="140">
        <v>25</v>
      </c>
      <c r="N487" s="140">
        <f t="shared" si="394"/>
        <v>12913.954979166665</v>
      </c>
      <c r="O487" s="160">
        <f t="shared" ref="O487:O496" si="407">+G487-N487</f>
        <v>69668.545020833335</v>
      </c>
    </row>
    <row r="488" spans="1:15" ht="29.25" customHeight="1" x14ac:dyDescent="0.2">
      <c r="A488" s="186">
        <v>392</v>
      </c>
      <c r="B488" s="188" t="s">
        <v>141</v>
      </c>
      <c r="C488" s="188" t="s">
        <v>265</v>
      </c>
      <c r="D488" s="91" t="s">
        <v>569</v>
      </c>
      <c r="E488" s="189" t="s">
        <v>260</v>
      </c>
      <c r="F488" s="189" t="s">
        <v>261</v>
      </c>
      <c r="G488" s="140">
        <v>82582.5</v>
      </c>
      <c r="H488" s="140">
        <v>0</v>
      </c>
      <c r="I488" s="140">
        <f t="shared" si="393"/>
        <v>82582.5</v>
      </c>
      <c r="J488" s="141">
        <f>IF(G488&gt;=Datos!$D$14,(Datos!$D$14*Datos!$C$14),IF(G488&lt;=Datos!$D$14,(G488*Datos!$C$14)))</f>
        <v>2370.1177499999999</v>
      </c>
      <c r="K488" s="142">
        <f>IF((G488-J488-L488)&lt;=Datos!$G$7,"0",IF((G488-J488-L488)&lt;=Datos!$G$8,((G488-J488-L488)-Datos!$F$8)*Datos!$I$6,IF((G488-J488-L488)&lt;=Datos!$G$9,Datos!$I$8+((G488-J488-L488)-Datos!$F$9)*Datos!$J$6,IF((G488-J488-L488)&gt;=Datos!$F$10,(Datos!$I$8+Datos!$J$8)+((G488-J488-L488)-Datos!$F$10)*Datos!$K$6))))</f>
        <v>8008.3292291666658</v>
      </c>
      <c r="L488" s="141">
        <f>IF(G488&gt;=Datos!$D$15,(Datos!$D$15*Datos!$C$15),IF(G488&lt;=Datos!$D$15,(G488*Datos!$C$15)))</f>
        <v>2510.5079999999998</v>
      </c>
      <c r="M488" s="140">
        <v>25</v>
      </c>
      <c r="N488" s="140">
        <f t="shared" si="394"/>
        <v>12913.954979166665</v>
      </c>
      <c r="O488" s="160">
        <f t="shared" si="407"/>
        <v>69668.545020833335</v>
      </c>
    </row>
    <row r="489" spans="1:15" ht="29.25" customHeight="1" x14ac:dyDescent="0.2">
      <c r="A489" s="186">
        <v>393</v>
      </c>
      <c r="B489" s="188" t="s">
        <v>498</v>
      </c>
      <c r="C489" s="188" t="s">
        <v>265</v>
      </c>
      <c r="D489" s="91" t="s">
        <v>569</v>
      </c>
      <c r="E489" s="189" t="s">
        <v>260</v>
      </c>
      <c r="F489" s="189" t="s">
        <v>19</v>
      </c>
      <c r="G489" s="140">
        <v>76230</v>
      </c>
      <c r="H489" s="140">
        <v>0</v>
      </c>
      <c r="I489" s="140">
        <f t="shared" si="393"/>
        <v>76230</v>
      </c>
      <c r="J489" s="141">
        <f>IF(G489&gt;=Datos!$D$14,(Datos!$D$14*Datos!$C$14),IF(G489&lt;=Datos!$D$14,(G489*Datos!$C$14)))</f>
        <v>2187.8009999999999</v>
      </c>
      <c r="K489" s="142">
        <f>IF((G489-J489-L489)&lt;=Datos!$G$7,"0",IF((G489-J489-L489)&lt;=Datos!$G$8,((G489-J489-L489)-Datos!$F$8)*Datos!$I$6,IF((G489-J489-L489)&lt;=Datos!$G$9,Datos!$I$8+((G489-J489-L489)-Datos!$F$9)*Datos!$J$6,IF((G489-J489-L489)&gt;=Datos!$F$10,(Datos!$I$8+Datos!$J$8)+((G489-J489-L489)-Datos!$F$10)*Datos!$K$6))))</f>
        <v>6540.8370666666669</v>
      </c>
      <c r="L489" s="141">
        <f>IF(G489&gt;=Datos!$D$15,(Datos!$D$15*Datos!$C$15),IF(G489&lt;=Datos!$D$15,(G489*Datos!$C$15)))</f>
        <v>2317.3919999999998</v>
      </c>
      <c r="M489" s="140">
        <v>25</v>
      </c>
      <c r="N489" s="140">
        <f t="shared" si="394"/>
        <v>11071.030066666666</v>
      </c>
      <c r="O489" s="160">
        <f t="shared" si="407"/>
        <v>65158.969933333334</v>
      </c>
    </row>
    <row r="490" spans="1:15" ht="29.25" customHeight="1" x14ac:dyDescent="0.2">
      <c r="A490" s="186">
        <v>394</v>
      </c>
      <c r="B490" s="188" t="s">
        <v>70</v>
      </c>
      <c r="C490" s="188" t="s">
        <v>265</v>
      </c>
      <c r="D490" s="91" t="s">
        <v>268</v>
      </c>
      <c r="E490" s="189" t="s">
        <v>260</v>
      </c>
      <c r="F490" s="189" t="s">
        <v>19</v>
      </c>
      <c r="G490" s="140">
        <v>82582.5</v>
      </c>
      <c r="H490" s="140">
        <v>0</v>
      </c>
      <c r="I490" s="140">
        <f t="shared" si="393"/>
        <v>82582.5</v>
      </c>
      <c r="J490" s="141">
        <f>IF(G490&gt;=Datos!$D$14,(Datos!$D$14*Datos!$C$14),IF(G490&lt;=Datos!$D$14,(G490*Datos!$C$14)))</f>
        <v>2370.1177499999999</v>
      </c>
      <c r="K490" s="142">
        <f>IF((G490-J490-L490)&lt;=Datos!$G$7,"0",IF((G490-J490-L490)&lt;=Datos!$G$8,((G490-J490-L490)-Datos!$F$8)*Datos!$I$6,IF((G490-J490-L490)&lt;=Datos!$G$9,Datos!$I$8+((G490-J490-L490)-Datos!$F$9)*Datos!$J$6,IF((G490-J490-L490)&gt;=Datos!$F$10,(Datos!$I$8+Datos!$J$8)+((G490-J490-L490)-Datos!$F$10)*Datos!$K$6))))</f>
        <v>8008.3292291666658</v>
      </c>
      <c r="L490" s="141">
        <f>IF(G490&gt;=Datos!$D$15,(Datos!$D$15*Datos!$C$15),IF(G490&lt;=Datos!$D$15,(G490*Datos!$C$15)))</f>
        <v>2510.5079999999998</v>
      </c>
      <c r="M490" s="140">
        <v>25</v>
      </c>
      <c r="N490" s="140">
        <f t="shared" si="394"/>
        <v>12913.954979166665</v>
      </c>
      <c r="O490" s="160">
        <f t="shared" si="407"/>
        <v>69668.545020833335</v>
      </c>
    </row>
    <row r="491" spans="1:15" ht="29.25" customHeight="1" x14ac:dyDescent="0.2">
      <c r="A491" s="186">
        <v>395</v>
      </c>
      <c r="B491" s="188" t="s">
        <v>712</v>
      </c>
      <c r="C491" s="188" t="s">
        <v>265</v>
      </c>
      <c r="D491" s="91" t="s">
        <v>555</v>
      </c>
      <c r="E491" s="189" t="s">
        <v>260</v>
      </c>
      <c r="F491" s="189" t="s">
        <v>19</v>
      </c>
      <c r="G491" s="140">
        <v>85844.51</v>
      </c>
      <c r="H491" s="140">
        <v>0</v>
      </c>
      <c r="I491" s="140">
        <f t="shared" si="393"/>
        <v>85844.51</v>
      </c>
      <c r="J491" s="141">
        <f>IF(G491&gt;=Datos!$D$14,(Datos!$D$14*Datos!$C$14),IF(G491&lt;=Datos!$D$14,(G491*Datos!$C$14)))</f>
        <v>2463.7374369999998</v>
      </c>
      <c r="K491" s="142">
        <f>IF((G491-J491-L491)&lt;=Datos!$G$7,"0",IF((G491-J491-L491)&lt;=Datos!$G$8,((G491-J491-L491)-Datos!$F$8)*Datos!$I$6,IF((G491-J491-L491)&lt;=Datos!$G$9,Datos!$I$8+((G491-J491-L491)-Datos!$F$9)*Datos!$J$6,IF((G491-J491-L491)&gt;=Datos!$F$10,(Datos!$I$8+Datos!$J$8)+((G491-J491-L491)-Datos!$F$10)*Datos!$K$6))))</f>
        <v>8775.6355314166649</v>
      </c>
      <c r="L491" s="141">
        <f>IF(G491&gt;=Datos!$D$15,(Datos!$D$15*Datos!$C$15),IF(G491&lt;=Datos!$D$15,(G491*Datos!$C$15)))</f>
        <v>2609.673104</v>
      </c>
      <c r="M491" s="140">
        <v>25</v>
      </c>
      <c r="N491" s="140">
        <f t="shared" si="394"/>
        <v>13874.046072416664</v>
      </c>
      <c r="O491" s="160">
        <f t="shared" si="407"/>
        <v>71970.463927583332</v>
      </c>
    </row>
    <row r="492" spans="1:15" ht="29.25" customHeight="1" x14ac:dyDescent="0.2">
      <c r="A492" s="186">
        <v>396</v>
      </c>
      <c r="B492" s="188" t="s">
        <v>62</v>
      </c>
      <c r="C492" s="188" t="s">
        <v>265</v>
      </c>
      <c r="D492" s="91" t="s">
        <v>554</v>
      </c>
      <c r="E492" s="189" t="s">
        <v>260</v>
      </c>
      <c r="F492" s="189" t="s">
        <v>19</v>
      </c>
      <c r="G492" s="140">
        <v>82582.5</v>
      </c>
      <c r="H492" s="140">
        <v>0</v>
      </c>
      <c r="I492" s="140">
        <f t="shared" si="393"/>
        <v>82582.5</v>
      </c>
      <c r="J492" s="141">
        <f>IF(G492&gt;=Datos!$D$14,(Datos!$D$14*Datos!$C$14),IF(G492&lt;=Datos!$D$14,(G492*Datos!$C$14)))</f>
        <v>2370.1177499999999</v>
      </c>
      <c r="K492" s="142">
        <f>IF((G492-J492-L492)&lt;=Datos!$G$7,"0",IF((G492-J492-L492)&lt;=Datos!$G$8,((G492-J492-L492)-Datos!$F$8)*Datos!$I$6,IF((G492-J492-L492)&lt;=Datos!$G$9,Datos!$I$8+((G492-J492-L492)-Datos!$F$9)*Datos!$J$6,IF((G492-J492-L492)&gt;=Datos!$F$10,(Datos!$I$8+Datos!$J$8)+((G492-J492-L492)-Datos!$F$10)*Datos!$K$6))))</f>
        <v>8008.3292291666658</v>
      </c>
      <c r="L492" s="141">
        <f>IF(G492&gt;=Datos!$D$15,(Datos!$D$15*Datos!$C$15),IF(G492&lt;=Datos!$D$15,(G492*Datos!$C$15)))</f>
        <v>2510.5079999999998</v>
      </c>
      <c r="M492" s="140">
        <v>1025</v>
      </c>
      <c r="N492" s="140">
        <f t="shared" si="394"/>
        <v>13913.954979166665</v>
      </c>
      <c r="O492" s="160">
        <f t="shared" si="407"/>
        <v>68668.545020833335</v>
      </c>
    </row>
    <row r="493" spans="1:15" ht="29.25" customHeight="1" x14ac:dyDescent="0.2">
      <c r="A493" s="186">
        <v>397</v>
      </c>
      <c r="B493" s="188" t="s">
        <v>380</v>
      </c>
      <c r="C493" s="188" t="s">
        <v>265</v>
      </c>
      <c r="D493" s="91" t="s">
        <v>419</v>
      </c>
      <c r="E493" s="189" t="s">
        <v>260</v>
      </c>
      <c r="F493" s="189" t="s">
        <v>19</v>
      </c>
      <c r="G493" s="140">
        <v>35000</v>
      </c>
      <c r="H493" s="140">
        <v>0</v>
      </c>
      <c r="I493" s="140">
        <f t="shared" si="393"/>
        <v>35000</v>
      </c>
      <c r="J493" s="141">
        <f>IF(G493&gt;=Datos!$D$14,(Datos!$D$14*Datos!$C$14),IF(G493&lt;=Datos!$D$14,(G493*Datos!$C$14)))</f>
        <v>1004.5</v>
      </c>
      <c r="K493" s="142" t="str">
        <f>IF((G493-J493-L493)&lt;=Datos!$G$7,"0",IF((G493-J493-L493)&lt;=Datos!$G$8,((G493-J493-L493)-Datos!$F$8)*Datos!$I$6,IF((G493-J493-L493)&lt;=Datos!$G$9,Datos!$I$8+((G493-J493-L493)-Datos!$F$9)*Datos!$J$6,IF((G493-J493-L493)&gt;=Datos!$F$10,(Datos!$I$8+Datos!$J$8)+((G493-J493-L493)-Datos!$F$10)*Datos!$K$6))))</f>
        <v>0</v>
      </c>
      <c r="L493" s="141">
        <f>IF(G493&gt;=Datos!$D$15,(Datos!$D$15*Datos!$C$15),IF(G493&lt;=Datos!$D$15,(G493*Datos!$C$15)))</f>
        <v>1064</v>
      </c>
      <c r="M493" s="140">
        <v>25</v>
      </c>
      <c r="N493" s="140">
        <f t="shared" si="394"/>
        <v>2093.5</v>
      </c>
      <c r="O493" s="160">
        <f t="shared" si="407"/>
        <v>32906.5</v>
      </c>
    </row>
    <row r="494" spans="1:15" ht="29.25" customHeight="1" x14ac:dyDescent="0.2">
      <c r="A494" s="186">
        <v>398</v>
      </c>
      <c r="B494" s="188" t="s">
        <v>109</v>
      </c>
      <c r="C494" s="188" t="s">
        <v>265</v>
      </c>
      <c r="D494" s="91" t="s">
        <v>419</v>
      </c>
      <c r="E494" s="189" t="s">
        <v>260</v>
      </c>
      <c r="F494" s="189" t="s">
        <v>261</v>
      </c>
      <c r="G494" s="140">
        <v>35000</v>
      </c>
      <c r="H494" s="140">
        <v>0</v>
      </c>
      <c r="I494" s="140">
        <f t="shared" si="393"/>
        <v>35000</v>
      </c>
      <c r="J494" s="141">
        <f>IF(G494&gt;=Datos!$D$14,(Datos!$D$14*Datos!$C$14),IF(G494&lt;=Datos!$D$14,(G494*Datos!$C$14)))</f>
        <v>1004.5</v>
      </c>
      <c r="K494" s="142" t="str">
        <f>IF((G494-J494-L494)&lt;=Datos!$G$7,"0",IF((G494-J494-L494)&lt;=Datos!$G$8,((G494-J494-L494)-Datos!$F$8)*Datos!$I$6,IF((G494-J494-L494)&lt;=Datos!$G$9,Datos!$I$8+((G494-J494-L494)-Datos!$F$9)*Datos!$J$6,IF((G494-J494-L494)&gt;=Datos!$F$10,(Datos!$I$8+Datos!$J$8)+((G494-J494-L494)-Datos!$F$10)*Datos!$K$6))))</f>
        <v>0</v>
      </c>
      <c r="L494" s="141">
        <f>IF(G494&gt;=Datos!$D$15,(Datos!$D$15*Datos!$C$15),IF(G494&lt;=Datos!$D$15,(G494*Datos!$C$15)))</f>
        <v>1064</v>
      </c>
      <c r="M494" s="140">
        <v>25</v>
      </c>
      <c r="N494" s="140">
        <f t="shared" si="394"/>
        <v>2093.5</v>
      </c>
      <c r="O494" s="160">
        <f t="shared" si="407"/>
        <v>32906.5</v>
      </c>
    </row>
    <row r="495" spans="1:15" ht="29.25" customHeight="1" x14ac:dyDescent="0.2">
      <c r="A495" s="186">
        <v>399</v>
      </c>
      <c r="B495" s="187" t="s">
        <v>714</v>
      </c>
      <c r="C495" s="188" t="s">
        <v>265</v>
      </c>
      <c r="D495" s="237" t="s">
        <v>554</v>
      </c>
      <c r="E495" s="189" t="s">
        <v>260</v>
      </c>
      <c r="F495" s="189" t="s">
        <v>19</v>
      </c>
      <c r="G495" s="140">
        <v>35000</v>
      </c>
      <c r="H495" s="140">
        <v>0</v>
      </c>
      <c r="I495" s="140">
        <f t="shared" si="393"/>
        <v>35000</v>
      </c>
      <c r="J495" s="141">
        <f>IF(G495&gt;=Datos!$D$14,(Datos!$D$14*Datos!$C$14),IF(G495&lt;=Datos!$D$14,(G495*Datos!$C$14)))</f>
        <v>1004.5</v>
      </c>
      <c r="K495" s="142" t="str">
        <f>IF((G495-J495-L495)&lt;=Datos!$G$7,"0",IF((G495-J495-L495)&lt;=Datos!$G$8,((G495-J495-L495)-Datos!$F$8)*Datos!$I$6,IF((G495-J495-L495)&lt;=Datos!$G$9,Datos!$I$8+((G495-J495-L495)-Datos!$F$9)*Datos!$J$6,IF((G495-J495-L495)&gt;=Datos!$F$10,(Datos!$I$8+Datos!$J$8)+((G495-J495-L495)-Datos!$F$10)*Datos!$K$6))))</f>
        <v>0</v>
      </c>
      <c r="L495" s="141">
        <f>IF(G495&gt;=Datos!$D$15,(Datos!$D$15*Datos!$C$15),IF(G495&lt;=Datos!$D$15,(G495*Datos!$C$15)))</f>
        <v>1064</v>
      </c>
      <c r="M495" s="140">
        <v>25</v>
      </c>
      <c r="N495" s="140">
        <f t="shared" si="394"/>
        <v>2093.5</v>
      </c>
      <c r="O495" s="160">
        <f t="shared" si="407"/>
        <v>32906.5</v>
      </c>
    </row>
    <row r="496" spans="1:15" ht="29.25" customHeight="1" x14ac:dyDescent="0.2">
      <c r="A496" s="186">
        <v>400</v>
      </c>
      <c r="B496" s="188" t="s">
        <v>132</v>
      </c>
      <c r="C496" s="188" t="s">
        <v>265</v>
      </c>
      <c r="D496" s="91" t="s">
        <v>700</v>
      </c>
      <c r="E496" s="189" t="s">
        <v>260</v>
      </c>
      <c r="F496" s="189" t="s">
        <v>19</v>
      </c>
      <c r="G496" s="140">
        <v>80000</v>
      </c>
      <c r="H496" s="140">
        <v>0</v>
      </c>
      <c r="I496" s="140">
        <f t="shared" si="393"/>
        <v>80000</v>
      </c>
      <c r="J496" s="141">
        <f>IF(G496&gt;=Datos!$D$14,(Datos!$D$14*Datos!$C$14),IF(G496&lt;=Datos!$D$14,(G496*Datos!$C$14)))</f>
        <v>2296</v>
      </c>
      <c r="K496" s="142">
        <f>IF((G496-J496-L496)&lt;=Datos!$G$7,"0",IF((G496-J496-L496)&lt;=Datos!$G$8,((G496-J496-L496)-Datos!$F$8)*Datos!$I$6,IF((G496-J496-L496)&lt;=Datos!$G$9,Datos!$I$8+((G496-J496-L496)-Datos!$F$9)*Datos!$J$6,IF((G496-J496-L496)&gt;=Datos!$F$10,(Datos!$I$8+Datos!$J$8)+((G496-J496-L496)-Datos!$F$10)*Datos!$K$6))))</f>
        <v>7400.8606666666674</v>
      </c>
      <c r="L496" s="141">
        <f>IF(G496&gt;=Datos!$D$15,(Datos!$D$15*Datos!$C$15),IF(G496&lt;=Datos!$D$15,(G496*Datos!$C$15)))</f>
        <v>2432</v>
      </c>
      <c r="M496" s="140">
        <v>25</v>
      </c>
      <c r="N496" s="140">
        <f t="shared" si="394"/>
        <v>12153.860666666667</v>
      </c>
      <c r="O496" s="160">
        <f t="shared" si="407"/>
        <v>67846.139333333325</v>
      </c>
    </row>
    <row r="497" spans="1:15" ht="29.25" customHeight="1" x14ac:dyDescent="0.2">
      <c r="A497" s="186">
        <v>401</v>
      </c>
      <c r="B497" s="188" t="s">
        <v>173</v>
      </c>
      <c r="C497" s="188" t="s">
        <v>265</v>
      </c>
      <c r="D497" s="91" t="s">
        <v>700</v>
      </c>
      <c r="E497" s="189" t="s">
        <v>260</v>
      </c>
      <c r="F497" s="189" t="s">
        <v>19</v>
      </c>
      <c r="G497" s="140">
        <v>80000</v>
      </c>
      <c r="H497" s="140">
        <v>0</v>
      </c>
      <c r="I497" s="140">
        <f t="shared" si="393"/>
        <v>80000</v>
      </c>
      <c r="J497" s="141">
        <f>IF(G497&gt;=Datos!$D$14,(Datos!$D$14*Datos!$C$14),IF(G497&lt;=Datos!$D$14,(G497*Datos!$C$14)))</f>
        <v>2296</v>
      </c>
      <c r="K497" s="142">
        <f>IF((G497-J497-L497)&lt;=Datos!$G$7,"0",IF((G497-J497-L497)&lt;=Datos!$G$8,((G497-J497-L497)-Datos!$F$8)*Datos!$I$6,IF((G497-J497-L497)&lt;=Datos!$G$9,Datos!$I$8+((G497-J497-L497)-Datos!$F$9)*Datos!$J$6,IF((G497-J497-L497)&gt;=Datos!$F$10,(Datos!$I$8+Datos!$J$8)+((G497-J497-L497)-Datos!$F$10)*Datos!$K$6))))</f>
        <v>7400.8606666666674</v>
      </c>
      <c r="L497" s="141">
        <f>IF(G497&gt;=Datos!$D$15,(Datos!$D$15*Datos!$C$15),IF(G497&lt;=Datos!$D$15,(G497*Datos!$C$15)))</f>
        <v>2432</v>
      </c>
      <c r="M497" s="140">
        <v>25</v>
      </c>
      <c r="N497" s="140">
        <f t="shared" ref="N497" si="408">SUM(J497:M497)</f>
        <v>12153.860666666667</v>
      </c>
      <c r="O497" s="160">
        <f t="shared" ref="O497:O504" si="409">+G497-N497</f>
        <v>67846.139333333325</v>
      </c>
    </row>
    <row r="498" spans="1:15" ht="29.25" customHeight="1" x14ac:dyDescent="0.2">
      <c r="A498" s="186">
        <v>402</v>
      </c>
      <c r="B498" s="91" t="s">
        <v>307</v>
      </c>
      <c r="C498" s="188" t="s">
        <v>265</v>
      </c>
      <c r="D498" s="91" t="s">
        <v>568</v>
      </c>
      <c r="E498" s="189" t="s">
        <v>260</v>
      </c>
      <c r="F498" s="189" t="s">
        <v>19</v>
      </c>
      <c r="G498" s="140">
        <v>44467.5</v>
      </c>
      <c r="H498" s="140">
        <v>0</v>
      </c>
      <c r="I498" s="140">
        <f t="shared" si="393"/>
        <v>44467.5</v>
      </c>
      <c r="J498" s="141">
        <f>IF(G498&gt;=Datos!$D$14,(Datos!$D$14*Datos!$C$14),IF(G498&lt;=Datos!$D$14,(G498*Datos!$C$14)))</f>
        <v>1276.2172499999999</v>
      </c>
      <c r="K498" s="142">
        <f>IF((G498-J498-L498)&lt;=Datos!$G$7,"0",IF((G498-J498-L498)&lt;=Datos!$G$8,((G498-J498-L498)-Datos!$F$8)*Datos!$I$6,IF((G498-J498-L498)&lt;=Datos!$G$9,Datos!$I$8+((G498-J498-L498)-Datos!$F$9)*Datos!$J$6,IF((G498-J498-L498)&gt;=Datos!$F$10,(Datos!$I$8+Datos!$J$8)+((G498-J498-L498)-Datos!$F$10)*Datos!$K$6))))</f>
        <v>1073.1691124999998</v>
      </c>
      <c r="L498" s="141">
        <f>IF(G498&gt;=Datos!$D$15,(Datos!$D$15*Datos!$C$15),IF(G498&lt;=Datos!$D$15,(G498*Datos!$C$15)))</f>
        <v>1351.8119999999999</v>
      </c>
      <c r="M498" s="140">
        <v>25</v>
      </c>
      <c r="N498" s="140">
        <f>SUM(J498:M498)</f>
        <v>3726.1983624999993</v>
      </c>
      <c r="O498" s="160">
        <f t="shared" si="409"/>
        <v>40741.301637500001</v>
      </c>
    </row>
    <row r="499" spans="1:15" ht="29.25" customHeight="1" x14ac:dyDescent="0.2">
      <c r="A499" s="186">
        <v>403</v>
      </c>
      <c r="B499" s="188" t="s">
        <v>104</v>
      </c>
      <c r="C499" s="188" t="s">
        <v>265</v>
      </c>
      <c r="D499" s="91" t="s">
        <v>569</v>
      </c>
      <c r="E499" s="189" t="s">
        <v>260</v>
      </c>
      <c r="F499" s="189" t="s">
        <v>19</v>
      </c>
      <c r="G499" s="140">
        <v>76230</v>
      </c>
      <c r="H499" s="140">
        <v>0</v>
      </c>
      <c r="I499" s="140">
        <f t="shared" si="393"/>
        <v>76230</v>
      </c>
      <c r="J499" s="141">
        <f>IF(G499&gt;=Datos!$D$14,(Datos!$D$14*Datos!$C$14),IF(G499&lt;=Datos!$D$14,(G499*Datos!$C$14)))</f>
        <v>2187.8009999999999</v>
      </c>
      <c r="K499" s="142">
        <f>IF((G499-J499-L499)&lt;=Datos!$G$7,"0",IF((G499-J499-L499)&lt;=Datos!$G$8,((G499-J499-L499)-Datos!$F$8)*Datos!$I$6,IF((G499-J499-L499)&lt;=Datos!$G$9,Datos!$I$8+((G499-J499-L499)-Datos!$F$9)*Datos!$J$6,IF((G499-J499-L499)&gt;=Datos!$F$10,(Datos!$I$8+Datos!$J$8)+((G499-J499-L499)-Datos!$F$10)*Datos!$K$6))))</f>
        <v>6540.8370666666669</v>
      </c>
      <c r="L499" s="141">
        <f>IF(G499&gt;=Datos!$D$15,(Datos!$D$15*Datos!$C$15),IF(G499&lt;=Datos!$D$15,(G499*Datos!$C$15)))</f>
        <v>2317.3919999999998</v>
      </c>
      <c r="M499" s="140">
        <v>25</v>
      </c>
      <c r="N499" s="140">
        <f t="shared" ref="N499:N504" si="410">SUM(J499:M499)</f>
        <v>11071.030066666666</v>
      </c>
      <c r="O499" s="160">
        <f t="shared" si="409"/>
        <v>65158.969933333334</v>
      </c>
    </row>
    <row r="500" spans="1:15" ht="29.25" customHeight="1" x14ac:dyDescent="0.2">
      <c r="A500" s="186">
        <v>404</v>
      </c>
      <c r="B500" s="188" t="s">
        <v>205</v>
      </c>
      <c r="C500" s="188" t="s">
        <v>265</v>
      </c>
      <c r="D500" s="91" t="s">
        <v>555</v>
      </c>
      <c r="E500" s="189" t="s">
        <v>260</v>
      </c>
      <c r="F500" s="189" t="s">
        <v>19</v>
      </c>
      <c r="G500" s="140">
        <v>85844.51</v>
      </c>
      <c r="H500" s="140">
        <v>0</v>
      </c>
      <c r="I500" s="140">
        <f t="shared" si="393"/>
        <v>85844.51</v>
      </c>
      <c r="J500" s="141">
        <f>IF(G500&gt;=Datos!$D$14,(Datos!$D$14*Datos!$C$14),IF(G500&lt;=Datos!$D$14,(G500*Datos!$C$14)))</f>
        <v>2463.7374369999998</v>
      </c>
      <c r="K500" s="142">
        <f>IF((G500-J500-L500)&lt;=Datos!$G$7,"0",IF((G500-J500-L500)&lt;=Datos!$G$8,((G500-J500-L500)-Datos!$F$8)*Datos!$I$6,IF((G500-J500-L500)&lt;=Datos!$G$9,Datos!$I$8+((G500-J500-L500)-Datos!$F$9)*Datos!$J$6,IF((G500-J500-L500)&gt;=Datos!$F$10,(Datos!$I$8+Datos!$J$8)+((G500-J500-L500)-Datos!$F$10)*Datos!$K$6))))</f>
        <v>8775.6355314166649</v>
      </c>
      <c r="L500" s="141">
        <f>IF(G500&gt;=Datos!$D$15,(Datos!$D$15*Datos!$C$15),IF(G500&lt;=Datos!$D$15,(G500*Datos!$C$15)))</f>
        <v>2609.673104</v>
      </c>
      <c r="M500" s="140">
        <v>3949.71</v>
      </c>
      <c r="N500" s="140">
        <f t="shared" si="410"/>
        <v>17798.756072416665</v>
      </c>
      <c r="O500" s="160">
        <f t="shared" si="409"/>
        <v>68045.753927583326</v>
      </c>
    </row>
    <row r="501" spans="1:15" ht="29.25" customHeight="1" x14ac:dyDescent="0.2">
      <c r="A501" s="186">
        <v>405</v>
      </c>
      <c r="B501" s="188" t="s">
        <v>83</v>
      </c>
      <c r="C501" s="188" t="s">
        <v>265</v>
      </c>
      <c r="D501" s="91" t="s">
        <v>568</v>
      </c>
      <c r="E501" s="189" t="s">
        <v>260</v>
      </c>
      <c r="F501" s="189" t="s">
        <v>19</v>
      </c>
      <c r="G501" s="140">
        <v>82582.5</v>
      </c>
      <c r="H501" s="140">
        <v>0</v>
      </c>
      <c r="I501" s="140">
        <f t="shared" si="393"/>
        <v>82582.5</v>
      </c>
      <c r="J501" s="141">
        <f>IF(G501&gt;=Datos!$D$14,(Datos!$D$14*Datos!$C$14),IF(G501&lt;=Datos!$D$14,(G501*Datos!$C$14)))</f>
        <v>2370.1177499999999</v>
      </c>
      <c r="K501" s="142">
        <f>IF((G501-J501-L501)&lt;=Datos!$G$7,"0",IF((G501-J501-L501)&lt;=Datos!$G$8,((G501-J501-L501)-Datos!$F$8)*Datos!$I$6,IF((G501-J501-L501)&lt;=Datos!$G$9,Datos!$I$8+((G501-J501-L501)-Datos!$F$9)*Datos!$J$6,IF((G501-J501-L501)&gt;=Datos!$F$10,(Datos!$I$8+Datos!$J$8)+((G501-J501-L501)-Datos!$F$10)*Datos!$K$6))))</f>
        <v>8008.3292291666658</v>
      </c>
      <c r="L501" s="141">
        <f>IF(G501&gt;=Datos!$D$15,(Datos!$D$15*Datos!$C$15),IF(G501&lt;=Datos!$D$15,(G501*Datos!$C$15)))</f>
        <v>2510.5079999999998</v>
      </c>
      <c r="M501" s="140">
        <v>25</v>
      </c>
      <c r="N501" s="140">
        <f t="shared" si="410"/>
        <v>12913.954979166665</v>
      </c>
      <c r="O501" s="160">
        <f t="shared" si="409"/>
        <v>69668.545020833335</v>
      </c>
    </row>
    <row r="502" spans="1:15" ht="29.25" customHeight="1" x14ac:dyDescent="0.2">
      <c r="A502" s="186">
        <v>406</v>
      </c>
      <c r="B502" s="188" t="s">
        <v>137</v>
      </c>
      <c r="C502" s="188" t="s">
        <v>265</v>
      </c>
      <c r="D502" s="91" t="s">
        <v>566</v>
      </c>
      <c r="E502" s="189" t="s">
        <v>260</v>
      </c>
      <c r="F502" s="189" t="s">
        <v>19</v>
      </c>
      <c r="G502" s="140">
        <v>100000</v>
      </c>
      <c r="H502" s="140">
        <v>0</v>
      </c>
      <c r="I502" s="140">
        <f t="shared" si="393"/>
        <v>100000</v>
      </c>
      <c r="J502" s="141">
        <f>IF(G502&gt;=Datos!$D$14,(Datos!$D$14*Datos!$C$14),IF(G502&lt;=Datos!$D$14,(G502*Datos!$C$14)))</f>
        <v>2870</v>
      </c>
      <c r="K502" s="142">
        <f>IF((G502-J502-L502)&lt;=Datos!$G$7,"0",IF((G502-J502-L502)&lt;=Datos!$G$8,((G502-J502-L502)-Datos!$F$8)*Datos!$I$6,IF((G502-J502-L502)&lt;=Datos!$G$9,Datos!$I$8+((G502-J502-L502)-Datos!$F$9)*Datos!$J$6,IF((G502-J502-L502)&gt;=Datos!$F$10,(Datos!$I$8+Datos!$J$8)+((G502-J502-L502)-Datos!$F$10)*Datos!$K$6))))</f>
        <v>12105.360666666667</v>
      </c>
      <c r="L502" s="141">
        <f>IF(G502&gt;=Datos!$D$15,(Datos!$D$15*Datos!$C$15),IF(G502&lt;=Datos!$D$15,(G502*Datos!$C$15)))</f>
        <v>3040</v>
      </c>
      <c r="M502" s="140">
        <v>25</v>
      </c>
      <c r="N502" s="140">
        <f t="shared" si="410"/>
        <v>18040.360666666667</v>
      </c>
      <c r="O502" s="160">
        <f t="shared" si="409"/>
        <v>81959.639333333325</v>
      </c>
    </row>
    <row r="503" spans="1:15" ht="29.25" customHeight="1" x14ac:dyDescent="0.2">
      <c r="A503" s="186">
        <v>407</v>
      </c>
      <c r="B503" s="188" t="s">
        <v>71</v>
      </c>
      <c r="C503" s="188" t="s">
        <v>265</v>
      </c>
      <c r="D503" s="91" t="s">
        <v>997</v>
      </c>
      <c r="E503" s="189" t="s">
        <v>260</v>
      </c>
      <c r="F503" s="189" t="s">
        <v>19</v>
      </c>
      <c r="G503" s="140">
        <v>82582.5</v>
      </c>
      <c r="H503" s="140">
        <v>0</v>
      </c>
      <c r="I503" s="140">
        <f t="shared" si="393"/>
        <v>82582.5</v>
      </c>
      <c r="J503" s="141">
        <f>IF(G503&gt;=Datos!$D$14,(Datos!$D$14*Datos!$C$14),IF(G503&lt;=Datos!$D$14,(G503*Datos!$C$14)))</f>
        <v>2370.1177499999999</v>
      </c>
      <c r="K503" s="142">
        <f>IF((G503-J503-L503)&lt;=Datos!$G$7,"0",IF((G503-J503-L503)&lt;=Datos!$G$8,((G503-J503-L503)-Datos!$F$8)*Datos!$I$6,IF((G503-J503-L503)&lt;=Datos!$G$9,Datos!$I$8+((G503-J503-L503)-Datos!$F$9)*Datos!$J$6,IF((G503-J503-L503)&gt;=Datos!$F$10,(Datos!$I$8+Datos!$J$8)+((G503-J503-L503)-Datos!$F$10)*Datos!$K$6))))</f>
        <v>8008.3292291666658</v>
      </c>
      <c r="L503" s="141">
        <f>IF(G503&gt;=Datos!$D$15,(Datos!$D$15*Datos!$C$15),IF(G503&lt;=Datos!$D$15,(G503*Datos!$C$15)))</f>
        <v>2510.5079999999998</v>
      </c>
      <c r="M503" s="140">
        <v>25</v>
      </c>
      <c r="N503" s="140">
        <f t="shared" si="410"/>
        <v>12913.954979166665</v>
      </c>
      <c r="O503" s="160">
        <f t="shared" si="409"/>
        <v>69668.545020833335</v>
      </c>
    </row>
    <row r="504" spans="1:15" ht="29.25" customHeight="1" x14ac:dyDescent="0.2">
      <c r="A504" s="186">
        <v>408</v>
      </c>
      <c r="B504" s="188" t="s">
        <v>95</v>
      </c>
      <c r="C504" s="188" t="s">
        <v>265</v>
      </c>
      <c r="D504" s="91" t="s">
        <v>997</v>
      </c>
      <c r="E504" s="189" t="s">
        <v>260</v>
      </c>
      <c r="F504" s="189" t="s">
        <v>19</v>
      </c>
      <c r="G504" s="140">
        <v>85844.51</v>
      </c>
      <c r="H504" s="140">
        <v>0</v>
      </c>
      <c r="I504" s="140">
        <f t="shared" si="393"/>
        <v>85844.51</v>
      </c>
      <c r="J504" s="141">
        <f>IF(G504&gt;=Datos!$D$14,(Datos!$D$14*Datos!$C$14),IF(G504&lt;=Datos!$D$14,(G504*Datos!$C$14)))</f>
        <v>2463.7374369999998</v>
      </c>
      <c r="K504" s="142">
        <v>8295.7000000000007</v>
      </c>
      <c r="L504" s="141">
        <f>IF(G504&gt;=Datos!$D$15,(Datos!$D$15*Datos!$C$15),IF(G504&lt;=Datos!$D$15,(G504*Datos!$C$15)))</f>
        <v>2609.673104</v>
      </c>
      <c r="M504" s="140">
        <v>1944.78</v>
      </c>
      <c r="N504" s="140">
        <f t="shared" si="410"/>
        <v>15313.890541000001</v>
      </c>
      <c r="O504" s="160">
        <f t="shared" si="409"/>
        <v>70530.619458999994</v>
      </c>
    </row>
    <row r="505" spans="1:15" ht="29.25" customHeight="1" x14ac:dyDescent="0.2">
      <c r="A505" s="186">
        <v>409</v>
      </c>
      <c r="B505" s="188" t="s">
        <v>97</v>
      </c>
      <c r="C505" s="188" t="s">
        <v>265</v>
      </c>
      <c r="D505" s="91" t="s">
        <v>795</v>
      </c>
      <c r="E505" s="189" t="s">
        <v>260</v>
      </c>
      <c r="F505" s="189" t="s">
        <v>19</v>
      </c>
      <c r="G505" s="140">
        <v>85844.51</v>
      </c>
      <c r="H505" s="140">
        <v>0</v>
      </c>
      <c r="I505" s="140">
        <f t="shared" si="393"/>
        <v>85844.51</v>
      </c>
      <c r="J505" s="141">
        <f>IF(G505&gt;=Datos!$D$14,(Datos!$D$14*Datos!$C$14),IF(G505&lt;=Datos!$D$14,(G505*Datos!$C$14)))</f>
        <v>2463.7374369999998</v>
      </c>
      <c r="K505" s="142">
        <f>IF((G505-J505-L505)&lt;=Datos!$G$7,"0",IF((G505-J505-L505)&lt;=Datos!$G$8,((G505-J505-L505)-Datos!$F$8)*Datos!$I$6,IF((G505-J505-L505)&lt;=Datos!$G$9,Datos!$I$8+((G505-J505-L505)-Datos!$F$9)*Datos!$J$6,IF((G505-J505-L505)&gt;=Datos!$F$10,(Datos!$I$8+Datos!$J$8)+((G505-J505-L505)-Datos!$F$10)*Datos!$K$6))))</f>
        <v>8775.6355314166649</v>
      </c>
      <c r="L505" s="141">
        <f>IF(G505&gt;=Datos!$D$15,(Datos!$D$15*Datos!$C$15),IF(G505&lt;=Datos!$D$15,(G505*Datos!$C$15)))</f>
        <v>2609.673104</v>
      </c>
      <c r="M505" s="140">
        <v>25</v>
      </c>
      <c r="N505" s="140">
        <f t="shared" ref="N505:N507" si="411">SUM(J505:M505)</f>
        <v>13874.046072416664</v>
      </c>
      <c r="O505" s="160">
        <f t="shared" si="395"/>
        <v>71970.463927583332</v>
      </c>
    </row>
    <row r="506" spans="1:15" ht="29.25" customHeight="1" x14ac:dyDescent="0.2">
      <c r="A506" s="186">
        <v>410</v>
      </c>
      <c r="B506" s="188" t="s">
        <v>107</v>
      </c>
      <c r="C506" s="188" t="s">
        <v>265</v>
      </c>
      <c r="D506" s="91" t="s">
        <v>568</v>
      </c>
      <c r="E506" s="189" t="s">
        <v>260</v>
      </c>
      <c r="F506" s="189" t="s">
        <v>261</v>
      </c>
      <c r="G506" s="140">
        <v>44467.5</v>
      </c>
      <c r="H506" s="140">
        <v>0</v>
      </c>
      <c r="I506" s="140">
        <f t="shared" si="393"/>
        <v>44467.5</v>
      </c>
      <c r="J506" s="141">
        <f>IF(G506&gt;=Datos!$D$14,(Datos!$D$14*Datos!$C$14),IF(G506&lt;=Datos!$D$14,(G506*Datos!$C$14)))</f>
        <v>1276.2172499999999</v>
      </c>
      <c r="K506" s="142">
        <f>IF((G506-J506-L506)&lt;=Datos!$G$7,"0",IF((G506-J506-L506)&lt;=Datos!$G$8,((G506-J506-L506)-Datos!$F$8)*Datos!$I$6,IF((G506-J506-L506)&lt;=Datos!$G$9,Datos!$I$8+((G506-J506-L506)-Datos!$F$9)*Datos!$J$6,IF((G506-J506-L506)&gt;=Datos!$F$10,(Datos!$I$8+Datos!$J$8)+((G506-J506-L506)-Datos!$F$10)*Datos!$K$6))))</f>
        <v>1073.1691124999998</v>
      </c>
      <c r="L506" s="141">
        <f>IF(G506&gt;=Datos!$D$15,(Datos!$D$15*Datos!$C$15),IF(G506&lt;=Datos!$D$15,(G506*Datos!$C$15)))</f>
        <v>1351.8119999999999</v>
      </c>
      <c r="M506" s="140">
        <v>25</v>
      </c>
      <c r="N506" s="140">
        <f t="shared" si="411"/>
        <v>3726.1983624999993</v>
      </c>
      <c r="O506" s="160">
        <f t="shared" si="395"/>
        <v>40741.301637500001</v>
      </c>
    </row>
    <row r="507" spans="1:15" ht="29.25" customHeight="1" x14ac:dyDescent="0.2">
      <c r="A507" s="186">
        <v>411</v>
      </c>
      <c r="B507" s="188" t="s">
        <v>863</v>
      </c>
      <c r="C507" s="188" t="s">
        <v>265</v>
      </c>
      <c r="D507" s="91" t="s">
        <v>555</v>
      </c>
      <c r="E507" s="189" t="s">
        <v>260</v>
      </c>
      <c r="F507" s="189" t="s">
        <v>19</v>
      </c>
      <c r="G507" s="140">
        <v>60000</v>
      </c>
      <c r="H507" s="140">
        <v>0</v>
      </c>
      <c r="I507" s="140">
        <f t="shared" si="393"/>
        <v>60000</v>
      </c>
      <c r="J507" s="141">
        <f>IF(G507&gt;=Datos!$D$14,(Datos!$D$14*Datos!$C$14),IF(G507&lt;=Datos!$D$14,(G507*Datos!$C$14)))</f>
        <v>1722</v>
      </c>
      <c r="K507" s="142">
        <f>IF((G507-J507-L507)&lt;=Datos!$G$7,"0",IF((G507-J507-L507)&lt;=Datos!$G$8,((G507-J507-L507)-Datos!$F$8)*Datos!$I$6,IF((G507-J507-L507)&lt;=Datos!$G$9,Datos!$I$8+((G507-J507-L507)-Datos!$F$9)*Datos!$J$6,IF((G507-J507-L507)&gt;=Datos!$F$10,(Datos!$I$8+Datos!$J$8)+((G507-J507-L507)-Datos!$F$10)*Datos!$K$6))))</f>
        <v>3486.6756666666661</v>
      </c>
      <c r="L507" s="141">
        <f>IF(G507&gt;=Datos!$D$15,(Datos!$D$15*Datos!$C$15),IF(G507&lt;=Datos!$D$15,(G507*Datos!$C$15)))</f>
        <v>1824</v>
      </c>
      <c r="M507" s="140">
        <v>25</v>
      </c>
      <c r="N507" s="140">
        <f t="shared" si="411"/>
        <v>7057.6756666666661</v>
      </c>
      <c r="O507" s="160">
        <f t="shared" si="395"/>
        <v>52942.324333333338</v>
      </c>
    </row>
    <row r="508" spans="1:15" ht="29.25" customHeight="1" x14ac:dyDescent="0.2">
      <c r="A508" s="186">
        <v>412</v>
      </c>
      <c r="B508" s="188" t="s">
        <v>864</v>
      </c>
      <c r="C508" s="188" t="s">
        <v>265</v>
      </c>
      <c r="D508" s="91" t="s">
        <v>555</v>
      </c>
      <c r="E508" s="189" t="s">
        <v>260</v>
      </c>
      <c r="F508" s="189" t="s">
        <v>19</v>
      </c>
      <c r="G508" s="140">
        <v>60000</v>
      </c>
      <c r="H508" s="140">
        <v>0</v>
      </c>
      <c r="I508" s="140">
        <f t="shared" ref="I508:I523" si="412">SUM(G508:H508)</f>
        <v>60000</v>
      </c>
      <c r="J508" s="141">
        <f>IF(G508&gt;=Datos!$D$14,(Datos!$D$14*Datos!$C$14),IF(G508&lt;=Datos!$D$14,(G508*Datos!$C$14)))</f>
        <v>1722</v>
      </c>
      <c r="K508" s="142">
        <f>IF((G508-J508-L508)&lt;=Datos!$G$7,"0",IF((G508-J508-L508)&lt;=Datos!$G$8,((G508-J508-L508)-Datos!$F$8)*Datos!$I$6,IF((G508-J508-L508)&lt;=Datos!$G$9,Datos!$I$8+((G508-J508-L508)-Datos!$F$9)*Datos!$J$6,IF((G508-J508-L508)&gt;=Datos!$F$10,(Datos!$I$8+Datos!$J$8)+((G508-J508-L508)-Datos!$F$10)*Datos!$K$6))))</f>
        <v>3486.6756666666661</v>
      </c>
      <c r="L508" s="141">
        <f>IF(G508&gt;=Datos!$D$15,(Datos!$D$15*Datos!$C$15),IF(G508&lt;=Datos!$D$15,(G508*Datos!$C$15)))</f>
        <v>1824</v>
      </c>
      <c r="M508" s="140">
        <v>25</v>
      </c>
      <c r="N508" s="140">
        <f t="shared" ref="N508:N531" si="413">SUM(J508:M508)</f>
        <v>7057.6756666666661</v>
      </c>
      <c r="O508" s="160">
        <f t="shared" ref="O508:O531" si="414">+G508-N508</f>
        <v>52942.324333333338</v>
      </c>
    </row>
    <row r="509" spans="1:15" ht="29.25" customHeight="1" x14ac:dyDescent="0.2">
      <c r="A509" s="186">
        <v>413</v>
      </c>
      <c r="B509" s="188" t="s">
        <v>865</v>
      </c>
      <c r="C509" s="188" t="s">
        <v>265</v>
      </c>
      <c r="D509" s="91" t="s">
        <v>569</v>
      </c>
      <c r="E509" s="189" t="s">
        <v>260</v>
      </c>
      <c r="F509" s="189" t="s">
        <v>19</v>
      </c>
      <c r="G509" s="140">
        <v>60000</v>
      </c>
      <c r="H509" s="140">
        <v>0</v>
      </c>
      <c r="I509" s="140">
        <f t="shared" si="412"/>
        <v>60000</v>
      </c>
      <c r="J509" s="141">
        <f>IF(G509&gt;=Datos!$D$14,(Datos!$D$14*Datos!$C$14),IF(G509&lt;=Datos!$D$14,(G509*Datos!$C$14)))</f>
        <v>1722</v>
      </c>
      <c r="K509" s="142">
        <f>IF((G509-J509-L509)&lt;=Datos!$G$7,"0",IF((G509-J509-L509)&lt;=Datos!$G$8,((G509-J509-L509)-Datos!$F$8)*Datos!$I$6,IF((G509-J509-L509)&lt;=Datos!$G$9,Datos!$I$8+((G509-J509-L509)-Datos!$F$9)*Datos!$J$6,IF((G509-J509-L509)&gt;=Datos!$F$10,(Datos!$I$8+Datos!$J$8)+((G509-J509-L509)-Datos!$F$10)*Datos!$K$6))))</f>
        <v>3486.6756666666661</v>
      </c>
      <c r="L509" s="141">
        <f>IF(G509&gt;=Datos!$D$15,(Datos!$D$15*Datos!$C$15),IF(G509&lt;=Datos!$D$15,(G509*Datos!$C$15)))</f>
        <v>1824</v>
      </c>
      <c r="M509" s="140">
        <v>25</v>
      </c>
      <c r="N509" s="140">
        <f t="shared" si="413"/>
        <v>7057.6756666666661</v>
      </c>
      <c r="O509" s="160">
        <f t="shared" si="414"/>
        <v>52942.324333333338</v>
      </c>
    </row>
    <row r="510" spans="1:15" ht="29.25" customHeight="1" x14ac:dyDescent="0.2">
      <c r="A510" s="186">
        <v>414</v>
      </c>
      <c r="B510" s="188" t="s">
        <v>929</v>
      </c>
      <c r="C510" s="188" t="s">
        <v>265</v>
      </c>
      <c r="D510" s="91" t="s">
        <v>569</v>
      </c>
      <c r="E510" s="189" t="s">
        <v>260</v>
      </c>
      <c r="F510" s="189" t="s">
        <v>19</v>
      </c>
      <c r="G510" s="140">
        <v>60000</v>
      </c>
      <c r="H510" s="140">
        <v>0</v>
      </c>
      <c r="I510" s="140">
        <f t="shared" si="412"/>
        <v>60000</v>
      </c>
      <c r="J510" s="141">
        <f>IF(G510&gt;=Datos!$D$14,(Datos!$D$14*Datos!$C$14),IF(G510&lt;=Datos!$D$14,(G510*Datos!$C$14)))</f>
        <v>1722</v>
      </c>
      <c r="K510" s="142">
        <f>IF((G510-J510-L510)&lt;=Datos!$G$7,"0",IF((G510-J510-L510)&lt;=Datos!$G$8,((G510-J510-L510)-Datos!$F$8)*Datos!$I$6,IF((G510-J510-L510)&lt;=Datos!$G$9,Datos!$I$8+((G510-J510-L510)-Datos!$F$9)*Datos!$J$6,IF((G510-J510-L510)&gt;=Datos!$F$10,(Datos!$I$8+Datos!$J$8)+((G510-J510-L510)-Datos!$F$10)*Datos!$K$6))))</f>
        <v>3486.6756666666661</v>
      </c>
      <c r="L510" s="141">
        <f>IF(G510&gt;=Datos!$D$15,(Datos!$D$15*Datos!$C$15),IF(G510&lt;=Datos!$D$15,(G510*Datos!$C$15)))</f>
        <v>1824</v>
      </c>
      <c r="M510" s="140">
        <v>2037.78</v>
      </c>
      <c r="N510" s="140">
        <f t="shared" si="413"/>
        <v>9070.4556666666667</v>
      </c>
      <c r="O510" s="160">
        <f t="shared" si="414"/>
        <v>50929.544333333331</v>
      </c>
    </row>
    <row r="511" spans="1:15" ht="29.25" customHeight="1" x14ac:dyDescent="0.2">
      <c r="A511" s="186">
        <v>415</v>
      </c>
      <c r="B511" s="188" t="s">
        <v>866</v>
      </c>
      <c r="C511" s="188" t="s">
        <v>265</v>
      </c>
      <c r="D511" s="91" t="s">
        <v>554</v>
      </c>
      <c r="E511" s="189" t="s">
        <v>260</v>
      </c>
      <c r="F511" s="189" t="s">
        <v>19</v>
      </c>
      <c r="G511" s="140">
        <v>60000</v>
      </c>
      <c r="H511" s="140">
        <v>0</v>
      </c>
      <c r="I511" s="140">
        <f t="shared" si="412"/>
        <v>60000</v>
      </c>
      <c r="J511" s="141">
        <f>IF(G511&gt;=Datos!$D$14,(Datos!$D$14*Datos!$C$14),IF(G511&lt;=Datos!$D$14,(G511*Datos!$C$14)))</f>
        <v>1722</v>
      </c>
      <c r="K511" s="142">
        <f>IF((G511-J511-L511)&lt;=Datos!$G$7,"0",IF((G511-J511-L511)&lt;=Datos!$G$8,((G511-J511-L511)-Datos!$F$8)*Datos!$I$6,IF((G511-J511-L511)&lt;=Datos!$G$9,Datos!$I$8+((G511-J511-L511)-Datos!$F$9)*Datos!$J$6,IF((G511-J511-L511)&gt;=Datos!$F$10,(Datos!$I$8+Datos!$J$8)+((G511-J511-L511)-Datos!$F$10)*Datos!$K$6))))</f>
        <v>3486.6756666666661</v>
      </c>
      <c r="L511" s="141">
        <f>IF(G511&gt;=Datos!$D$15,(Datos!$D$15*Datos!$C$15),IF(G511&lt;=Datos!$D$15,(G511*Datos!$C$15)))</f>
        <v>1824</v>
      </c>
      <c r="M511" s="140">
        <v>1525</v>
      </c>
      <c r="N511" s="140">
        <f t="shared" si="413"/>
        <v>8557.6756666666661</v>
      </c>
      <c r="O511" s="160">
        <f t="shared" si="414"/>
        <v>51442.324333333338</v>
      </c>
    </row>
    <row r="512" spans="1:15" ht="29.25" customHeight="1" x14ac:dyDescent="0.2">
      <c r="A512" s="186">
        <v>416</v>
      </c>
      <c r="B512" s="188" t="s">
        <v>867</v>
      </c>
      <c r="C512" s="188" t="s">
        <v>265</v>
      </c>
      <c r="D512" s="91" t="s">
        <v>554</v>
      </c>
      <c r="E512" s="189" t="s">
        <v>260</v>
      </c>
      <c r="F512" s="189" t="s">
        <v>19</v>
      </c>
      <c r="G512" s="140">
        <v>60000</v>
      </c>
      <c r="H512" s="140">
        <v>0</v>
      </c>
      <c r="I512" s="140">
        <f t="shared" si="412"/>
        <v>60000</v>
      </c>
      <c r="J512" s="141">
        <f>IF(G512&gt;=Datos!$D$14,(Datos!$D$14*Datos!$C$14),IF(G512&lt;=Datos!$D$14,(G512*Datos!$C$14)))</f>
        <v>1722</v>
      </c>
      <c r="K512" s="142">
        <f>IF((G512-J512-L512)&lt;=Datos!$G$7,"0",IF((G512-J512-L512)&lt;=Datos!$G$8,((G512-J512-L512)-Datos!$F$8)*Datos!$I$6,IF((G512-J512-L512)&lt;=Datos!$G$9,Datos!$I$8+((G512-J512-L512)-Datos!$F$9)*Datos!$J$6,IF((G512-J512-L512)&gt;=Datos!$F$10,(Datos!$I$8+Datos!$J$8)+((G512-J512-L512)-Datos!$F$10)*Datos!$K$6))))</f>
        <v>3486.6756666666661</v>
      </c>
      <c r="L512" s="141">
        <f>IF(G512&gt;=Datos!$D$15,(Datos!$D$15*Datos!$C$15),IF(G512&lt;=Datos!$D$15,(G512*Datos!$C$15)))</f>
        <v>1824</v>
      </c>
      <c r="M512" s="140">
        <v>2025</v>
      </c>
      <c r="N512" s="140">
        <f t="shared" si="413"/>
        <v>9057.6756666666661</v>
      </c>
      <c r="O512" s="160">
        <f t="shared" si="414"/>
        <v>50942.324333333338</v>
      </c>
    </row>
    <row r="513" spans="1:15" ht="29.25" customHeight="1" x14ac:dyDescent="0.2">
      <c r="A513" s="186">
        <v>417</v>
      </c>
      <c r="B513" s="188" t="s">
        <v>868</v>
      </c>
      <c r="C513" s="188" t="s">
        <v>265</v>
      </c>
      <c r="D513" s="91" t="s">
        <v>554</v>
      </c>
      <c r="E513" s="189" t="s">
        <v>260</v>
      </c>
      <c r="F513" s="189" t="s">
        <v>19</v>
      </c>
      <c r="G513" s="140">
        <v>60000</v>
      </c>
      <c r="H513" s="140">
        <v>0</v>
      </c>
      <c r="I513" s="140">
        <f t="shared" si="412"/>
        <v>60000</v>
      </c>
      <c r="J513" s="141">
        <f>IF(G513&gt;=Datos!$D$14,(Datos!$D$14*Datos!$C$14),IF(G513&lt;=Datos!$D$14,(G513*Datos!$C$14)))</f>
        <v>1722</v>
      </c>
      <c r="K513" s="142">
        <f>IF((G513-J513-L513)&lt;=Datos!$G$7,"0",IF((G513-J513-L513)&lt;=Datos!$G$8,((G513-J513-L513)-Datos!$F$8)*Datos!$I$6,IF((G513-J513-L513)&lt;=Datos!$G$9,Datos!$I$8+((G513-J513-L513)-Datos!$F$9)*Datos!$J$6,IF((G513-J513-L513)&gt;=Datos!$F$10,(Datos!$I$8+Datos!$J$8)+((G513-J513-L513)-Datos!$F$10)*Datos!$K$6))))</f>
        <v>3486.6756666666661</v>
      </c>
      <c r="L513" s="141">
        <f>IF(G513&gt;=Datos!$D$15,(Datos!$D$15*Datos!$C$15),IF(G513&lt;=Datos!$D$15,(G513*Datos!$C$15)))</f>
        <v>1824</v>
      </c>
      <c r="M513" s="140">
        <v>25</v>
      </c>
      <c r="N513" s="140">
        <f t="shared" si="413"/>
        <v>7057.6756666666661</v>
      </c>
      <c r="O513" s="160">
        <f t="shared" si="414"/>
        <v>52942.324333333338</v>
      </c>
    </row>
    <row r="514" spans="1:15" ht="29.25" customHeight="1" x14ac:dyDescent="0.2">
      <c r="A514" s="186">
        <v>418</v>
      </c>
      <c r="B514" s="188" t="s">
        <v>869</v>
      </c>
      <c r="C514" s="188" t="s">
        <v>265</v>
      </c>
      <c r="D514" s="91" t="s">
        <v>652</v>
      </c>
      <c r="E514" s="189" t="s">
        <v>260</v>
      </c>
      <c r="F514" s="189" t="s">
        <v>19</v>
      </c>
      <c r="G514" s="140">
        <v>60000</v>
      </c>
      <c r="H514" s="140">
        <v>0</v>
      </c>
      <c r="I514" s="140">
        <f t="shared" si="412"/>
        <v>60000</v>
      </c>
      <c r="J514" s="141">
        <f>IF(G514&gt;=Datos!$D$14,(Datos!$D$14*Datos!$C$14),IF(G514&lt;=Datos!$D$14,(G514*Datos!$C$14)))</f>
        <v>1722</v>
      </c>
      <c r="K514" s="142">
        <f>IF((G514-J514-L514)&lt;=Datos!$G$7,"0",IF((G514-J514-L514)&lt;=Datos!$G$8,((G514-J514-L514)-Datos!$F$8)*Datos!$I$6,IF((G514-J514-L514)&lt;=Datos!$G$9,Datos!$I$8+((G514-J514-L514)-Datos!$F$9)*Datos!$J$6,IF((G514-J514-L514)&gt;=Datos!$F$10,(Datos!$I$8+Datos!$J$8)+((G514-J514-L514)-Datos!$F$10)*Datos!$K$6))))</f>
        <v>3486.6756666666661</v>
      </c>
      <c r="L514" s="141">
        <f>IF(G514&gt;=Datos!$D$15,(Datos!$D$15*Datos!$C$15),IF(G514&lt;=Datos!$D$15,(G514*Datos!$C$15)))</f>
        <v>1824</v>
      </c>
      <c r="M514" s="140">
        <v>25</v>
      </c>
      <c r="N514" s="140">
        <f t="shared" si="413"/>
        <v>7057.6756666666661</v>
      </c>
      <c r="O514" s="160">
        <f t="shared" si="414"/>
        <v>52942.324333333338</v>
      </c>
    </row>
    <row r="515" spans="1:15" ht="29.25" customHeight="1" x14ac:dyDescent="0.2">
      <c r="A515" s="186">
        <v>419</v>
      </c>
      <c r="B515" s="188" t="s">
        <v>870</v>
      </c>
      <c r="C515" s="188" t="s">
        <v>265</v>
      </c>
      <c r="D515" s="91" t="s">
        <v>652</v>
      </c>
      <c r="E515" s="189" t="s">
        <v>260</v>
      </c>
      <c r="F515" s="189" t="s">
        <v>19</v>
      </c>
      <c r="G515" s="140">
        <v>60000</v>
      </c>
      <c r="H515" s="140">
        <v>0</v>
      </c>
      <c r="I515" s="140">
        <f t="shared" si="412"/>
        <v>60000</v>
      </c>
      <c r="J515" s="141">
        <f>IF(G515&gt;=Datos!$D$14,(Datos!$D$14*Datos!$C$14),IF(G515&lt;=Datos!$D$14,(G515*Datos!$C$14)))</f>
        <v>1722</v>
      </c>
      <c r="K515" s="142">
        <f>IF((G515-J515-L515)&lt;=Datos!$G$7,"0",IF((G515-J515-L515)&lt;=Datos!$G$8,((G515-J515-L515)-Datos!$F$8)*Datos!$I$6,IF((G515-J515-L515)&lt;=Datos!$G$9,Datos!$I$8+((G515-J515-L515)-Datos!$F$9)*Datos!$J$6,IF((G515-J515-L515)&gt;=Datos!$F$10,(Datos!$I$8+Datos!$J$8)+((G515-J515-L515)-Datos!$F$10)*Datos!$K$6))))</f>
        <v>3486.6756666666661</v>
      </c>
      <c r="L515" s="141">
        <f>IF(G515&gt;=Datos!$D$15,(Datos!$D$15*Datos!$C$15),IF(G515&lt;=Datos!$D$15,(G515*Datos!$C$15)))</f>
        <v>1824</v>
      </c>
      <c r="M515" s="140">
        <v>2784.04</v>
      </c>
      <c r="N515" s="140">
        <f t="shared" si="413"/>
        <v>9816.7156666666669</v>
      </c>
      <c r="O515" s="160">
        <f t="shared" si="414"/>
        <v>50183.284333333329</v>
      </c>
    </row>
    <row r="516" spans="1:15" ht="29.25" customHeight="1" x14ac:dyDescent="0.2">
      <c r="A516" s="186">
        <v>420</v>
      </c>
      <c r="B516" s="188" t="s">
        <v>871</v>
      </c>
      <c r="C516" s="188" t="s">
        <v>265</v>
      </c>
      <c r="D516" s="91" t="s">
        <v>652</v>
      </c>
      <c r="E516" s="189" t="s">
        <v>260</v>
      </c>
      <c r="F516" s="189" t="s">
        <v>19</v>
      </c>
      <c r="G516" s="140">
        <v>60000</v>
      </c>
      <c r="H516" s="140">
        <v>0</v>
      </c>
      <c r="I516" s="140">
        <f t="shared" si="412"/>
        <v>60000</v>
      </c>
      <c r="J516" s="141">
        <f>IF(G516&gt;=Datos!$D$14,(Datos!$D$14*Datos!$C$14),IF(G516&lt;=Datos!$D$14,(G516*Datos!$C$14)))</f>
        <v>1722</v>
      </c>
      <c r="K516" s="142">
        <f>IF((G516-J516-L516)&lt;=Datos!$G$7,"0",IF((G516-J516-L516)&lt;=Datos!$G$8,((G516-J516-L516)-Datos!$F$8)*Datos!$I$6,IF((G516-J516-L516)&lt;=Datos!$G$9,Datos!$I$8+((G516-J516-L516)-Datos!$F$9)*Datos!$J$6,IF((G516-J516-L516)&gt;=Datos!$F$10,(Datos!$I$8+Datos!$J$8)+((G516-J516-L516)-Datos!$F$10)*Datos!$K$6))))</f>
        <v>3486.6756666666661</v>
      </c>
      <c r="L516" s="141">
        <f>IF(G516&gt;=Datos!$D$15,(Datos!$D$15*Datos!$C$15),IF(G516&lt;=Datos!$D$15,(G516*Datos!$C$15)))</f>
        <v>1824</v>
      </c>
      <c r="M516" s="140">
        <v>25</v>
      </c>
      <c r="N516" s="140">
        <f t="shared" si="413"/>
        <v>7057.6756666666661</v>
      </c>
      <c r="O516" s="160">
        <f t="shared" si="414"/>
        <v>52942.324333333338</v>
      </c>
    </row>
    <row r="517" spans="1:15" ht="29.25" customHeight="1" x14ac:dyDescent="0.2">
      <c r="A517" s="186">
        <v>421</v>
      </c>
      <c r="B517" s="188" t="s">
        <v>872</v>
      </c>
      <c r="C517" s="188" t="s">
        <v>265</v>
      </c>
      <c r="D517" s="91" t="s">
        <v>652</v>
      </c>
      <c r="E517" s="189" t="s">
        <v>260</v>
      </c>
      <c r="F517" s="189" t="s">
        <v>19</v>
      </c>
      <c r="G517" s="140">
        <v>60000</v>
      </c>
      <c r="H517" s="140">
        <v>0</v>
      </c>
      <c r="I517" s="140">
        <f t="shared" si="412"/>
        <v>60000</v>
      </c>
      <c r="J517" s="141">
        <f>IF(G517&gt;=Datos!$D$14,(Datos!$D$14*Datos!$C$14),IF(G517&lt;=Datos!$D$14,(G517*Datos!$C$14)))</f>
        <v>1722</v>
      </c>
      <c r="K517" s="142">
        <f>IF((G517-J517-L517)&lt;=Datos!$G$7,"0",IF((G517-J517-L517)&lt;=Datos!$G$8,((G517-J517-L517)-Datos!$F$8)*Datos!$I$6,IF((G517-J517-L517)&lt;=Datos!$G$9,Datos!$I$8+((G517-J517-L517)-Datos!$F$9)*Datos!$J$6,IF((G517-J517-L517)&gt;=Datos!$F$10,(Datos!$I$8+Datos!$J$8)+((G517-J517-L517)-Datos!$F$10)*Datos!$K$6))))</f>
        <v>3486.6756666666661</v>
      </c>
      <c r="L517" s="141">
        <f>IF(G517&gt;=Datos!$D$15,(Datos!$D$15*Datos!$C$15),IF(G517&lt;=Datos!$D$15,(G517*Datos!$C$15)))</f>
        <v>1824</v>
      </c>
      <c r="M517" s="140">
        <v>25</v>
      </c>
      <c r="N517" s="140">
        <f t="shared" si="413"/>
        <v>7057.6756666666661</v>
      </c>
      <c r="O517" s="160">
        <f t="shared" si="414"/>
        <v>52942.324333333338</v>
      </c>
    </row>
    <row r="518" spans="1:15" ht="29.25" customHeight="1" x14ac:dyDescent="0.2">
      <c r="A518" s="186">
        <v>422</v>
      </c>
      <c r="B518" s="188" t="s">
        <v>873</v>
      </c>
      <c r="C518" s="188" t="s">
        <v>265</v>
      </c>
      <c r="D518" s="91" t="s">
        <v>652</v>
      </c>
      <c r="E518" s="189" t="s">
        <v>260</v>
      </c>
      <c r="F518" s="189" t="s">
        <v>19</v>
      </c>
      <c r="G518" s="140">
        <v>60000</v>
      </c>
      <c r="H518" s="140">
        <v>0</v>
      </c>
      <c r="I518" s="140">
        <f t="shared" si="412"/>
        <v>60000</v>
      </c>
      <c r="J518" s="141">
        <f>IF(G518&gt;=Datos!$D$14,(Datos!$D$14*Datos!$C$14),IF(G518&lt;=Datos!$D$14,(G518*Datos!$C$14)))</f>
        <v>1722</v>
      </c>
      <c r="K518" s="142">
        <f>IF((G518-J518-L518)&lt;=Datos!$G$7,"0",IF((G518-J518-L518)&lt;=Datos!$G$8,((G518-J518-L518)-Datos!$F$8)*Datos!$I$6,IF((G518-J518-L518)&lt;=Datos!$G$9,Datos!$I$8+((G518-J518-L518)-Datos!$F$9)*Datos!$J$6,IF((G518-J518-L518)&gt;=Datos!$F$10,(Datos!$I$8+Datos!$J$8)+((G518-J518-L518)-Datos!$F$10)*Datos!$K$6))))</f>
        <v>3486.6756666666661</v>
      </c>
      <c r="L518" s="141">
        <f>IF(G518&gt;=Datos!$D$15,(Datos!$D$15*Datos!$C$15),IF(G518&lt;=Datos!$D$15,(G518*Datos!$C$15)))</f>
        <v>1824</v>
      </c>
      <c r="M518" s="140">
        <v>25</v>
      </c>
      <c r="N518" s="140">
        <f t="shared" si="413"/>
        <v>7057.6756666666661</v>
      </c>
      <c r="O518" s="160">
        <f t="shared" si="414"/>
        <v>52942.324333333338</v>
      </c>
    </row>
    <row r="519" spans="1:15" ht="29.25" customHeight="1" x14ac:dyDescent="0.2">
      <c r="A519" s="186">
        <v>423</v>
      </c>
      <c r="B519" s="188" t="s">
        <v>874</v>
      </c>
      <c r="C519" s="188" t="s">
        <v>265</v>
      </c>
      <c r="D519" s="91" t="s">
        <v>997</v>
      </c>
      <c r="E519" s="189" t="s">
        <v>260</v>
      </c>
      <c r="F519" s="189" t="s">
        <v>19</v>
      </c>
      <c r="G519" s="140">
        <v>60000</v>
      </c>
      <c r="H519" s="140">
        <v>0</v>
      </c>
      <c r="I519" s="140">
        <f t="shared" si="412"/>
        <v>60000</v>
      </c>
      <c r="J519" s="141">
        <f>IF(G519&gt;=Datos!$D$14,(Datos!$D$14*Datos!$C$14),IF(G519&lt;=Datos!$D$14,(G519*Datos!$C$14)))</f>
        <v>1722</v>
      </c>
      <c r="K519" s="142">
        <f>IF((G519-J519-L519)&lt;=Datos!$G$7,"0",IF((G519-J519-L519)&lt;=Datos!$G$8,((G519-J519-L519)-Datos!$F$8)*Datos!$I$6,IF((G519-J519-L519)&lt;=Datos!$G$9,Datos!$I$8+((G519-J519-L519)-Datos!$F$9)*Datos!$J$6,IF((G519-J519-L519)&gt;=Datos!$F$10,(Datos!$I$8+Datos!$J$8)+((G519-J519-L519)-Datos!$F$10)*Datos!$K$6))))</f>
        <v>3486.6756666666661</v>
      </c>
      <c r="L519" s="141">
        <f>IF(G519&gt;=Datos!$D$15,(Datos!$D$15*Datos!$C$15),IF(G519&lt;=Datos!$D$15,(G519*Datos!$C$15)))</f>
        <v>1824</v>
      </c>
      <c r="M519" s="140">
        <v>25</v>
      </c>
      <c r="N519" s="140">
        <f t="shared" si="413"/>
        <v>7057.6756666666661</v>
      </c>
      <c r="O519" s="160">
        <f t="shared" si="414"/>
        <v>52942.324333333338</v>
      </c>
    </row>
    <row r="520" spans="1:15" ht="29.25" customHeight="1" x14ac:dyDescent="0.2">
      <c r="A520" s="186">
        <v>424</v>
      </c>
      <c r="B520" s="188" t="s">
        <v>875</v>
      </c>
      <c r="C520" s="188" t="s">
        <v>265</v>
      </c>
      <c r="D520" s="91" t="s">
        <v>419</v>
      </c>
      <c r="E520" s="189" t="s">
        <v>260</v>
      </c>
      <c r="F520" s="189" t="s">
        <v>19</v>
      </c>
      <c r="G520" s="140">
        <v>35000</v>
      </c>
      <c r="H520" s="140">
        <v>0</v>
      </c>
      <c r="I520" s="140">
        <f t="shared" si="412"/>
        <v>35000</v>
      </c>
      <c r="J520" s="141">
        <f>IF(G520&gt;=Datos!$D$14,(Datos!$D$14*Datos!$C$14),IF(G520&lt;=Datos!$D$14,(G520*Datos!$C$14)))</f>
        <v>1004.5</v>
      </c>
      <c r="K520" s="142" t="str">
        <f>IF((G520-J520-L520)&lt;=Datos!$G$7,"0",IF((G520-J520-L520)&lt;=Datos!$G$8,((G520-J520-L520)-Datos!$F$8)*Datos!$I$6,IF((G520-J520-L520)&lt;=Datos!$G$9,Datos!$I$8+((G520-J520-L520)-Datos!$F$9)*Datos!$J$6,IF((G520-J520-L520)&gt;=Datos!$F$10,(Datos!$I$8+Datos!$J$8)+((G520-J520-L520)-Datos!$F$10)*Datos!$K$6))))</f>
        <v>0</v>
      </c>
      <c r="L520" s="141">
        <f>IF(G520&gt;=Datos!$D$15,(Datos!$D$15*Datos!$C$15),IF(G520&lt;=Datos!$D$15,(G520*Datos!$C$15)))</f>
        <v>1064</v>
      </c>
      <c r="M520" s="140">
        <v>25</v>
      </c>
      <c r="N520" s="140">
        <f t="shared" si="413"/>
        <v>2093.5</v>
      </c>
      <c r="O520" s="160">
        <f t="shared" si="414"/>
        <v>32906.5</v>
      </c>
    </row>
    <row r="521" spans="1:15" ht="29.25" customHeight="1" x14ac:dyDescent="0.2">
      <c r="A521" s="186">
        <v>425</v>
      </c>
      <c r="B521" s="188" t="s">
        <v>876</v>
      </c>
      <c r="C521" s="188" t="s">
        <v>265</v>
      </c>
      <c r="D521" s="91" t="s">
        <v>419</v>
      </c>
      <c r="E521" s="189" t="s">
        <v>260</v>
      </c>
      <c r="F521" s="189" t="s">
        <v>19</v>
      </c>
      <c r="G521" s="140">
        <v>35000</v>
      </c>
      <c r="H521" s="140">
        <v>0</v>
      </c>
      <c r="I521" s="140">
        <f t="shared" ref="I521:I522" si="415">SUM(G521:H521)</f>
        <v>35000</v>
      </c>
      <c r="J521" s="141">
        <f>IF(G521&gt;=Datos!$D$14,(Datos!$D$14*Datos!$C$14),IF(G521&lt;=Datos!$D$14,(G521*Datos!$C$14)))</f>
        <v>1004.5</v>
      </c>
      <c r="K521" s="142" t="str">
        <f>IF((G521-J521-L521)&lt;=Datos!$G$7,"0",IF((G521-J521-L521)&lt;=Datos!$G$8,((G521-J521-L521)-Datos!$F$8)*Datos!$I$6,IF((G521-J521-L521)&lt;=Datos!$G$9,Datos!$I$8+((G521-J521-L521)-Datos!$F$9)*Datos!$J$6,IF((G521-J521-L521)&gt;=Datos!$F$10,(Datos!$I$8+Datos!$J$8)+((G521-J521-L521)-Datos!$F$10)*Datos!$K$6))))</f>
        <v>0</v>
      </c>
      <c r="L521" s="141">
        <f>IF(G521&gt;=Datos!$D$15,(Datos!$D$15*Datos!$C$15),IF(G521&lt;=Datos!$D$15,(G521*Datos!$C$15)))</f>
        <v>1064</v>
      </c>
      <c r="M521" s="140">
        <v>25</v>
      </c>
      <c r="N521" s="140">
        <f t="shared" ref="N521:N522" si="416">SUM(J521:M521)</f>
        <v>2093.5</v>
      </c>
      <c r="O521" s="160">
        <f t="shared" ref="O521:O522" si="417">+G521-N521</f>
        <v>32906.5</v>
      </c>
    </row>
    <row r="522" spans="1:15" ht="29.25" customHeight="1" x14ac:dyDescent="0.2">
      <c r="A522" s="186">
        <v>426</v>
      </c>
      <c r="B522" s="188" t="s">
        <v>930</v>
      </c>
      <c r="C522" s="188" t="s">
        <v>265</v>
      </c>
      <c r="D522" s="91" t="s">
        <v>569</v>
      </c>
      <c r="E522" s="189" t="s">
        <v>260</v>
      </c>
      <c r="F522" s="189" t="s">
        <v>19</v>
      </c>
      <c r="G522" s="140">
        <v>60000</v>
      </c>
      <c r="H522" s="140">
        <v>0</v>
      </c>
      <c r="I522" s="140">
        <f t="shared" si="415"/>
        <v>60000</v>
      </c>
      <c r="J522" s="141">
        <f>IF(G522&gt;=Datos!$D$14,(Datos!$D$14*Datos!$C$14),IF(G522&lt;=Datos!$D$14,(G522*Datos!$C$14)))</f>
        <v>1722</v>
      </c>
      <c r="K522" s="142">
        <f>IF((G522-J522-L522)&lt;=Datos!$G$7,"0",IF((G522-J522-L522)&lt;=Datos!$G$8,((G522-J522-L522)-Datos!$F$8)*Datos!$I$6,IF((G522-J522-L522)&lt;=Datos!$G$9,Datos!$I$8+((G522-J522-L522)-Datos!$F$9)*Datos!$J$6,IF((G522-J522-L522)&gt;=Datos!$F$10,(Datos!$I$8+Datos!$J$8)+((G522-J522-L522)-Datos!$F$10)*Datos!$K$6))))</f>
        <v>3486.6756666666661</v>
      </c>
      <c r="L522" s="141">
        <f>IF(G522&gt;=Datos!$D$15,(Datos!$D$15*Datos!$C$15),IF(G522&lt;=Datos!$D$15,(G522*Datos!$C$15)))</f>
        <v>1824</v>
      </c>
      <c r="M522" s="140">
        <v>25</v>
      </c>
      <c r="N522" s="140">
        <f t="shared" si="416"/>
        <v>7057.6756666666661</v>
      </c>
      <c r="O522" s="160">
        <f t="shared" si="417"/>
        <v>52942.324333333338</v>
      </c>
    </row>
    <row r="523" spans="1:15" ht="29.25" customHeight="1" x14ac:dyDescent="0.2">
      <c r="A523" s="186">
        <v>427</v>
      </c>
      <c r="B523" s="188" t="s">
        <v>931</v>
      </c>
      <c r="C523" s="188" t="s">
        <v>265</v>
      </c>
      <c r="D523" s="91" t="s">
        <v>419</v>
      </c>
      <c r="E523" s="189" t="s">
        <v>260</v>
      </c>
      <c r="F523" s="189" t="s">
        <v>19</v>
      </c>
      <c r="G523" s="140">
        <v>35000</v>
      </c>
      <c r="H523" s="140">
        <v>0</v>
      </c>
      <c r="I523" s="140">
        <f t="shared" si="412"/>
        <v>35000</v>
      </c>
      <c r="J523" s="141">
        <f>IF(G523&gt;=Datos!$D$14,(Datos!$D$14*Datos!$C$14),IF(G523&lt;=Datos!$D$14,(G523*Datos!$C$14)))</f>
        <v>1004.5</v>
      </c>
      <c r="K523" s="142" t="str">
        <f>IF((G523-J523-L523)&lt;=Datos!$G$7,"0",IF((G523-J523-L523)&lt;=Datos!$G$8,((G523-J523-L523)-Datos!$F$8)*Datos!$I$6,IF((G523-J523-L523)&lt;=Datos!$G$9,Datos!$I$8+((G523-J523-L523)-Datos!$F$9)*Datos!$J$6,IF((G523-J523-L523)&gt;=Datos!$F$10,(Datos!$I$8+Datos!$J$8)+((G523-J523-L523)-Datos!$F$10)*Datos!$K$6))))</f>
        <v>0</v>
      </c>
      <c r="L523" s="141">
        <f>IF(G523&gt;=Datos!$D$15,(Datos!$D$15*Datos!$C$15),IF(G523&lt;=Datos!$D$15,(G523*Datos!$C$15)))</f>
        <v>1064</v>
      </c>
      <c r="M523" s="140">
        <v>25</v>
      </c>
      <c r="N523" s="140">
        <f t="shared" si="413"/>
        <v>2093.5</v>
      </c>
      <c r="O523" s="160">
        <f t="shared" si="414"/>
        <v>32906.5</v>
      </c>
    </row>
    <row r="524" spans="1:15" ht="29.25" customHeight="1" x14ac:dyDescent="0.2">
      <c r="A524" s="186">
        <v>428</v>
      </c>
      <c r="B524" s="188" t="s">
        <v>893</v>
      </c>
      <c r="C524" s="188" t="s">
        <v>265</v>
      </c>
      <c r="D524" s="91" t="s">
        <v>419</v>
      </c>
      <c r="E524" s="189" t="s">
        <v>260</v>
      </c>
      <c r="F524" s="189" t="s">
        <v>19</v>
      </c>
      <c r="G524" s="140">
        <v>35000</v>
      </c>
      <c r="H524" s="140">
        <v>0</v>
      </c>
      <c r="I524" s="140">
        <f t="shared" ref="I524:I531" si="418">SUM(G524:H524)</f>
        <v>35000</v>
      </c>
      <c r="J524" s="141">
        <f>IF(G524&gt;=Datos!$D$14,(Datos!$D$14*Datos!$C$14),IF(G524&lt;=Datos!$D$14,(G524*Datos!$C$14)))</f>
        <v>1004.5</v>
      </c>
      <c r="K524" s="142" t="str">
        <f>IF((G524-J524-L524)&lt;=Datos!$G$7,"0",IF((G524-J524-L524)&lt;=Datos!$G$8,((G524-J524-L524)-Datos!$F$8)*Datos!$I$6,IF((G524-J524-L524)&lt;=Datos!$G$9,Datos!$I$8+((G524-J524-L524)-Datos!$F$9)*Datos!$J$6,IF((G524-J524-L524)&gt;=Datos!$F$10,(Datos!$I$8+Datos!$J$8)+((G524-J524-L524)-Datos!$F$10)*Datos!$K$6))))</f>
        <v>0</v>
      </c>
      <c r="L524" s="141">
        <f>IF(G524&gt;=Datos!$D$15,(Datos!$D$15*Datos!$C$15),IF(G524&lt;=Datos!$D$15,(G524*Datos!$C$15)))</f>
        <v>1064</v>
      </c>
      <c r="M524" s="140">
        <v>25</v>
      </c>
      <c r="N524" s="140">
        <f t="shared" si="413"/>
        <v>2093.5</v>
      </c>
      <c r="O524" s="160">
        <f t="shared" si="414"/>
        <v>32906.5</v>
      </c>
    </row>
    <row r="525" spans="1:15" ht="29.25" customHeight="1" x14ac:dyDescent="0.2">
      <c r="A525" s="186">
        <v>429</v>
      </c>
      <c r="B525" s="188" t="s">
        <v>895</v>
      </c>
      <c r="C525" s="188" t="s">
        <v>265</v>
      </c>
      <c r="D525" s="91" t="s">
        <v>419</v>
      </c>
      <c r="E525" s="189" t="s">
        <v>260</v>
      </c>
      <c r="F525" s="189" t="s">
        <v>19</v>
      </c>
      <c r="G525" s="140">
        <v>35000</v>
      </c>
      <c r="H525" s="140">
        <v>0</v>
      </c>
      <c r="I525" s="140">
        <f t="shared" ref="I525:I529" si="419">SUM(G525:H525)</f>
        <v>35000</v>
      </c>
      <c r="J525" s="141">
        <f>IF(G525&gt;=Datos!$D$14,(Datos!$D$14*Datos!$C$14),IF(G525&lt;=Datos!$D$14,(G525*Datos!$C$14)))</f>
        <v>1004.5</v>
      </c>
      <c r="K525" s="142" t="str">
        <f>IF((G525-J525-L525)&lt;=Datos!$G$7,"0",IF((G525-J525-L525)&lt;=Datos!$G$8,((G525-J525-L525)-Datos!$F$8)*Datos!$I$6,IF((G525-J525-L525)&lt;=Datos!$G$9,Datos!$I$8+((G525-J525-L525)-Datos!$F$9)*Datos!$J$6,IF((G525-J525-L525)&gt;=Datos!$F$10,(Datos!$I$8+Datos!$J$8)+((G525-J525-L525)-Datos!$F$10)*Datos!$K$6))))</f>
        <v>0</v>
      </c>
      <c r="L525" s="141">
        <f>IF(G525&gt;=Datos!$D$15,(Datos!$D$15*Datos!$C$15),IF(G525&lt;=Datos!$D$15,(G525*Datos!$C$15)))</f>
        <v>1064</v>
      </c>
      <c r="M525" s="140">
        <v>25</v>
      </c>
      <c r="N525" s="140">
        <f t="shared" ref="N525:N529" si="420">SUM(J525:M525)</f>
        <v>2093.5</v>
      </c>
      <c r="O525" s="160">
        <f t="shared" ref="O525:O529" si="421">+G525-N525</f>
        <v>32906.5</v>
      </c>
    </row>
    <row r="526" spans="1:15" ht="29.25" customHeight="1" x14ac:dyDescent="0.2">
      <c r="A526" s="186">
        <v>430</v>
      </c>
      <c r="B526" s="188" t="s">
        <v>992</v>
      </c>
      <c r="C526" s="188" t="s">
        <v>265</v>
      </c>
      <c r="D526" s="91" t="s">
        <v>419</v>
      </c>
      <c r="E526" s="189" t="s">
        <v>260</v>
      </c>
      <c r="F526" s="189" t="s">
        <v>261</v>
      </c>
      <c r="G526" s="140">
        <v>35000</v>
      </c>
      <c r="H526" s="140">
        <v>0</v>
      </c>
      <c r="I526" s="140">
        <f t="shared" si="419"/>
        <v>35000</v>
      </c>
      <c r="J526" s="141">
        <f>IF(G526&gt;=Datos!$D$14,(Datos!$D$14*Datos!$C$14),IF(G526&lt;=Datos!$D$14,(G526*Datos!$C$14)))</f>
        <v>1004.5</v>
      </c>
      <c r="K526" s="142" t="str">
        <f>IF((G526-J526-L526)&lt;=Datos!$G$7,"0",IF((G526-J526-L526)&lt;=Datos!$G$8,((G526-J526-L526)-Datos!$F$8)*Datos!$I$6,IF((G526-J526-L526)&lt;=Datos!$G$9,Datos!$I$8+((G526-J526-L526)-Datos!$F$9)*Datos!$J$6,IF((G526-J526-L526)&gt;=Datos!$F$10,(Datos!$I$8+Datos!$J$8)+((G526-J526-L526)-Datos!$F$10)*Datos!$K$6))))</f>
        <v>0</v>
      </c>
      <c r="L526" s="141">
        <f>IF(G526&gt;=Datos!$D$15,(Datos!$D$15*Datos!$C$15),IF(G526&lt;=Datos!$D$15,(G526*Datos!$C$15)))</f>
        <v>1064</v>
      </c>
      <c r="M526" s="140">
        <v>25</v>
      </c>
      <c r="N526" s="140">
        <f t="shared" si="420"/>
        <v>2093.5</v>
      </c>
      <c r="O526" s="160">
        <f t="shared" si="421"/>
        <v>32906.5</v>
      </c>
    </row>
    <row r="527" spans="1:15" ht="29.25" customHeight="1" x14ac:dyDescent="0.2">
      <c r="A527" s="186">
        <v>431</v>
      </c>
      <c r="B527" s="188" t="s">
        <v>993</v>
      </c>
      <c r="C527" s="188" t="s">
        <v>265</v>
      </c>
      <c r="D527" s="91" t="s">
        <v>419</v>
      </c>
      <c r="E527" s="189" t="s">
        <v>260</v>
      </c>
      <c r="F527" s="189" t="s">
        <v>261</v>
      </c>
      <c r="G527" s="140">
        <v>35000</v>
      </c>
      <c r="H527" s="140">
        <v>0</v>
      </c>
      <c r="I527" s="140">
        <f t="shared" si="419"/>
        <v>35000</v>
      </c>
      <c r="J527" s="141">
        <f>IF(G527&gt;=Datos!$D$14,(Datos!$D$14*Datos!$C$14),IF(G527&lt;=Datos!$D$14,(G527*Datos!$C$14)))</f>
        <v>1004.5</v>
      </c>
      <c r="K527" s="142" t="str">
        <f>IF((G527-J527-L527)&lt;=Datos!$G$7,"0",IF((G527-J527-L527)&lt;=Datos!$G$8,((G527-J527-L527)-Datos!$F$8)*Datos!$I$6,IF((G527-J527-L527)&lt;=Datos!$G$9,Datos!$I$8+((G527-J527-L527)-Datos!$F$9)*Datos!$J$6,IF((G527-J527-L527)&gt;=Datos!$F$10,(Datos!$I$8+Datos!$J$8)+((G527-J527-L527)-Datos!$F$10)*Datos!$K$6))))</f>
        <v>0</v>
      </c>
      <c r="L527" s="141">
        <f>IF(G527&gt;=Datos!$D$15,(Datos!$D$15*Datos!$C$15),IF(G527&lt;=Datos!$D$15,(G527*Datos!$C$15)))</f>
        <v>1064</v>
      </c>
      <c r="M527" s="140">
        <v>25</v>
      </c>
      <c r="N527" s="140">
        <f t="shared" si="420"/>
        <v>2093.5</v>
      </c>
      <c r="O527" s="160">
        <f t="shared" si="421"/>
        <v>32906.5</v>
      </c>
    </row>
    <row r="528" spans="1:15" ht="29.25" customHeight="1" x14ac:dyDescent="0.2">
      <c r="A528" s="186">
        <v>432</v>
      </c>
      <c r="B528" s="188" t="s">
        <v>994</v>
      </c>
      <c r="C528" s="188" t="s">
        <v>265</v>
      </c>
      <c r="D528" s="91" t="s">
        <v>419</v>
      </c>
      <c r="E528" s="189" t="s">
        <v>260</v>
      </c>
      <c r="F528" s="189" t="s">
        <v>19</v>
      </c>
      <c r="G528" s="140">
        <v>35000</v>
      </c>
      <c r="H528" s="140">
        <v>0</v>
      </c>
      <c r="I528" s="140">
        <f t="shared" si="419"/>
        <v>35000</v>
      </c>
      <c r="J528" s="141">
        <f>IF(G528&gt;=Datos!$D$14,(Datos!$D$14*Datos!$C$14),IF(G528&lt;=Datos!$D$14,(G528*Datos!$C$14)))</f>
        <v>1004.5</v>
      </c>
      <c r="K528" s="142" t="str">
        <f>IF((G528-J528-L528)&lt;=Datos!$G$7,"0",IF((G528-J528-L528)&lt;=Datos!$G$8,((G528-J528-L528)-Datos!$F$8)*Datos!$I$6,IF((G528-J528-L528)&lt;=Datos!$G$9,Datos!$I$8+((G528-J528-L528)-Datos!$F$9)*Datos!$J$6,IF((G528-J528-L528)&gt;=Datos!$F$10,(Datos!$I$8+Datos!$J$8)+((G528-J528-L528)-Datos!$F$10)*Datos!$K$6))))</f>
        <v>0</v>
      </c>
      <c r="L528" s="141">
        <f>IF(G528&gt;=Datos!$D$15,(Datos!$D$15*Datos!$C$15),IF(G528&lt;=Datos!$D$15,(G528*Datos!$C$15)))</f>
        <v>1064</v>
      </c>
      <c r="M528" s="140">
        <v>25</v>
      </c>
      <c r="N528" s="140">
        <f t="shared" si="420"/>
        <v>2093.5</v>
      </c>
      <c r="O528" s="160">
        <f t="shared" si="421"/>
        <v>32906.5</v>
      </c>
    </row>
    <row r="529" spans="1:16" ht="29.25" customHeight="1" x14ac:dyDescent="0.2">
      <c r="A529" s="186">
        <v>433</v>
      </c>
      <c r="B529" s="188" t="s">
        <v>995</v>
      </c>
      <c r="C529" s="188" t="s">
        <v>265</v>
      </c>
      <c r="D529" s="91" t="s">
        <v>419</v>
      </c>
      <c r="E529" s="189" t="s">
        <v>260</v>
      </c>
      <c r="F529" s="189" t="s">
        <v>19</v>
      </c>
      <c r="G529" s="140">
        <v>35000</v>
      </c>
      <c r="H529" s="140">
        <v>0</v>
      </c>
      <c r="I529" s="140">
        <f t="shared" si="419"/>
        <v>35000</v>
      </c>
      <c r="J529" s="141">
        <f>IF(G529&gt;=Datos!$D$14,(Datos!$D$14*Datos!$C$14),IF(G529&lt;=Datos!$D$14,(G529*Datos!$C$14)))</f>
        <v>1004.5</v>
      </c>
      <c r="K529" s="142" t="str">
        <f>IF((G529-J529-L529)&lt;=Datos!$G$7,"0",IF((G529-J529-L529)&lt;=Datos!$G$8,((G529-J529-L529)-Datos!$F$8)*Datos!$I$6,IF((G529-J529-L529)&lt;=Datos!$G$9,Datos!$I$8+((G529-J529-L529)-Datos!$F$9)*Datos!$J$6,IF((G529-J529-L529)&gt;=Datos!$F$10,(Datos!$I$8+Datos!$J$8)+((G529-J529-L529)-Datos!$F$10)*Datos!$K$6))))</f>
        <v>0</v>
      </c>
      <c r="L529" s="141">
        <f>IF(G529&gt;=Datos!$D$15,(Datos!$D$15*Datos!$C$15),IF(G529&lt;=Datos!$D$15,(G529*Datos!$C$15)))</f>
        <v>1064</v>
      </c>
      <c r="M529" s="140">
        <v>3070.45</v>
      </c>
      <c r="N529" s="140">
        <f t="shared" si="420"/>
        <v>5138.95</v>
      </c>
      <c r="O529" s="160">
        <f t="shared" si="421"/>
        <v>29861.05</v>
      </c>
    </row>
    <row r="530" spans="1:16" ht="29.25" customHeight="1" x14ac:dyDescent="0.2">
      <c r="A530" s="186">
        <v>434</v>
      </c>
      <c r="B530" s="188" t="s">
        <v>1096</v>
      </c>
      <c r="C530" s="188" t="s">
        <v>265</v>
      </c>
      <c r="D530" s="91" t="s">
        <v>419</v>
      </c>
      <c r="E530" s="189" t="s">
        <v>260</v>
      </c>
      <c r="F530" s="189" t="s">
        <v>19</v>
      </c>
      <c r="G530" s="140">
        <v>45000</v>
      </c>
      <c r="H530" s="140">
        <v>0</v>
      </c>
      <c r="I530" s="140">
        <f t="shared" ref="I530" si="422">SUM(G530:H530)</f>
        <v>45000</v>
      </c>
      <c r="J530" s="141">
        <f>IF(G530&gt;=Datos!$D$14,(Datos!$D$14*Datos!$C$14),IF(G530&lt;=Datos!$D$14,(G530*Datos!$C$14)))</f>
        <v>1291.5</v>
      </c>
      <c r="K530" s="142">
        <f>IF((G530-J530-L530)&lt;=Datos!$G$7,"0",IF((G530-J530-L530)&lt;=Datos!$G$8,((G530-J530-L530)-Datos!$F$8)*Datos!$I$6,IF((G530-J530-L530)&lt;=Datos!$G$9,Datos!$I$8+((G530-J530-L530)-Datos!$F$9)*Datos!$J$6,IF((G530-J530-L530)&gt;=Datos!$F$10,(Datos!$I$8+Datos!$J$8)+((G530-J530-L530)-Datos!$F$10)*Datos!$K$6))))</f>
        <v>1148.3234999999997</v>
      </c>
      <c r="L530" s="141">
        <f>IF(G530&gt;=Datos!$D$15,(Datos!$D$15*Datos!$C$15),IF(G530&lt;=Datos!$D$15,(G530*Datos!$C$15)))</f>
        <v>1368</v>
      </c>
      <c r="M530" s="140">
        <v>25</v>
      </c>
      <c r="N530" s="140">
        <f t="shared" ref="N530" si="423">SUM(J530:M530)</f>
        <v>3832.8234999999995</v>
      </c>
      <c r="O530" s="160">
        <f t="shared" ref="O530" si="424">+G530-N530</f>
        <v>41167.176500000001</v>
      </c>
    </row>
    <row r="531" spans="1:16" ht="29.25" customHeight="1" x14ac:dyDescent="0.2">
      <c r="A531" s="186">
        <v>435</v>
      </c>
      <c r="B531" s="187" t="s">
        <v>996</v>
      </c>
      <c r="C531" s="188" t="s">
        <v>265</v>
      </c>
      <c r="D531" s="91" t="s">
        <v>419</v>
      </c>
      <c r="E531" s="189" t="s">
        <v>260</v>
      </c>
      <c r="F531" s="189" t="s">
        <v>19</v>
      </c>
      <c r="G531" s="140">
        <v>35000</v>
      </c>
      <c r="H531" s="140">
        <v>0</v>
      </c>
      <c r="I531" s="140">
        <f t="shared" si="418"/>
        <v>35000</v>
      </c>
      <c r="J531" s="141">
        <f>IF(G531&gt;=Datos!$D$14,(Datos!$D$14*Datos!$C$14),IF(G531&lt;=Datos!$D$14,(G531*Datos!$C$14)))</f>
        <v>1004.5</v>
      </c>
      <c r="K531" s="142" t="str">
        <f>IF((G531-J531-L531)&lt;=Datos!$G$7,"0",IF((G531-J531-L531)&lt;=Datos!$G$8,((G531-J531-L531)-Datos!$F$8)*Datos!$I$6,IF((G531-J531-L531)&lt;=Datos!$G$9,Datos!$I$8+((G531-J531-L531)-Datos!$F$9)*Datos!$J$6,IF((G531-J531-L531)&gt;=Datos!$F$10,(Datos!$I$8+Datos!$J$8)+((G531-J531-L531)-Datos!$F$10)*Datos!$K$6))))</f>
        <v>0</v>
      </c>
      <c r="L531" s="141">
        <f>IF(G531&gt;=Datos!$D$15,(Datos!$D$15*Datos!$C$15),IF(G531&lt;=Datos!$D$15,(G531*Datos!$C$15)))</f>
        <v>1064</v>
      </c>
      <c r="M531" s="140">
        <v>25</v>
      </c>
      <c r="N531" s="140">
        <f t="shared" si="413"/>
        <v>2093.5</v>
      </c>
      <c r="O531" s="160">
        <f t="shared" si="414"/>
        <v>32906.5</v>
      </c>
    </row>
    <row r="532" spans="1:16" ht="29.25" customHeight="1" x14ac:dyDescent="0.2">
      <c r="A532" s="186">
        <v>436</v>
      </c>
      <c r="B532" s="187" t="s">
        <v>1118</v>
      </c>
      <c r="C532" s="188" t="s">
        <v>265</v>
      </c>
      <c r="D532" s="91" t="s">
        <v>419</v>
      </c>
      <c r="E532" s="189" t="s">
        <v>260</v>
      </c>
      <c r="F532" s="189" t="s">
        <v>19</v>
      </c>
      <c r="G532" s="140">
        <v>50000</v>
      </c>
      <c r="H532" s="140">
        <v>0</v>
      </c>
      <c r="I532" s="140">
        <f t="shared" ref="I532" si="425">SUM(G532:H532)</f>
        <v>50000</v>
      </c>
      <c r="J532" s="141">
        <f>IF(G532&gt;=Datos!$D$14,(Datos!$D$14*Datos!$C$14),IF(G532&lt;=Datos!$D$14,(G532*Datos!$C$14)))</f>
        <v>1435</v>
      </c>
      <c r="K532" s="142">
        <f>IF((G532-J532-L532)&lt;=Datos!$G$7,"0",IF((G532-J532-L532)&lt;=Datos!$G$8,((G532-J532-L532)-Datos!$F$8)*Datos!$I$6,IF((G532-J532-L532)&lt;=Datos!$G$9,Datos!$I$8+((G532-J532-L532)-Datos!$F$9)*Datos!$J$6,IF((G532-J532-L532)&gt;=Datos!$F$10,(Datos!$I$8+Datos!$J$8)+((G532-J532-L532)-Datos!$F$10)*Datos!$K$6))))</f>
        <v>1853.9984999999997</v>
      </c>
      <c r="L532" s="141">
        <f>IF(G532&gt;=Datos!$D$15,(Datos!$D$15*Datos!$C$15),IF(G532&lt;=Datos!$D$15,(G532*Datos!$C$15)))</f>
        <v>1520</v>
      </c>
      <c r="M532" s="140">
        <v>25</v>
      </c>
      <c r="N532" s="140">
        <f t="shared" ref="N532" si="426">SUM(J532:M532)</f>
        <v>4833.9984999999997</v>
      </c>
      <c r="O532" s="160">
        <f t="shared" ref="O532" si="427">+G532-N532</f>
        <v>45166.001499999998</v>
      </c>
    </row>
    <row r="533" spans="1:16" s="193" customFormat="1" ht="29.25" customHeight="1" x14ac:dyDescent="0.2">
      <c r="A533" s="282" t="s">
        <v>422</v>
      </c>
      <c r="B533" s="307"/>
      <c r="C533" s="205">
        <v>76</v>
      </c>
      <c r="D533" s="220"/>
      <c r="E533" s="206"/>
      <c r="F533" s="207"/>
      <c r="G533" s="145">
        <f>SUM(G456:G532)</f>
        <v>4825693.919999999</v>
      </c>
      <c r="H533" s="145">
        <f t="shared" ref="H533:O533" si="428">SUM(H456:H532)</f>
        <v>0</v>
      </c>
      <c r="I533" s="145">
        <f t="shared" si="428"/>
        <v>4825693.919999999</v>
      </c>
      <c r="J533" s="145">
        <f t="shared" si="428"/>
        <v>138497.41550400003</v>
      </c>
      <c r="K533" s="145">
        <f t="shared" si="428"/>
        <v>342979.69143391645</v>
      </c>
      <c r="L533" s="145">
        <f t="shared" si="428"/>
        <v>146701.09516800003</v>
      </c>
      <c r="M533" s="145">
        <f t="shared" si="428"/>
        <v>46278.74</v>
      </c>
      <c r="N533" s="145">
        <f t="shared" si="428"/>
        <v>674456.94210591714</v>
      </c>
      <c r="O533" s="145">
        <f t="shared" si="428"/>
        <v>4151236.9778940841</v>
      </c>
    </row>
    <row r="534" spans="1:16" ht="29.25" customHeight="1" x14ac:dyDescent="0.2">
      <c r="A534" s="282" t="s">
        <v>1078</v>
      </c>
      <c r="B534" s="283"/>
      <c r="C534" s="283"/>
      <c r="D534" s="283"/>
      <c r="E534" s="283"/>
      <c r="F534" s="283"/>
      <c r="G534" s="283"/>
      <c r="H534" s="283"/>
      <c r="I534" s="283"/>
      <c r="J534" s="283"/>
      <c r="K534" s="283"/>
      <c r="L534" s="283"/>
      <c r="M534" s="283"/>
      <c r="N534" s="283"/>
      <c r="O534" s="284"/>
    </row>
    <row r="535" spans="1:16" ht="29.25" customHeight="1" x14ac:dyDescent="0.2">
      <c r="A535" s="186">
        <v>437</v>
      </c>
      <c r="B535" s="188" t="s">
        <v>112</v>
      </c>
      <c r="C535" s="188" t="s">
        <v>310</v>
      </c>
      <c r="D535" s="91" t="s">
        <v>1091</v>
      </c>
      <c r="E535" s="189" t="s">
        <v>260</v>
      </c>
      <c r="F535" s="189" t="s">
        <v>261</v>
      </c>
      <c r="G535" s="140">
        <v>90000</v>
      </c>
      <c r="H535" s="140">
        <v>0</v>
      </c>
      <c r="I535" s="140">
        <f>SUM(G535:H535)</f>
        <v>90000</v>
      </c>
      <c r="J535" s="141">
        <f>IF(G535&gt;=Datos!$D$14,(Datos!$D$14*Datos!$C$14),IF(G535&lt;=Datos!$D$14,(G535*Datos!$C$14)))</f>
        <v>2583</v>
      </c>
      <c r="K535" s="142">
        <f>IF((G535-J535-L535)&lt;=Datos!$G$7,"0",IF((G535-J535-L535)&lt;=Datos!$G$8,((G535-J535-L535)-Datos!$F$8)*Datos!$I$6,IF((G535-J535-L535)&lt;=Datos!$G$9,Datos!$I$8+((G535-J535-L535)-Datos!$F$9)*Datos!$J$6,IF((G535-J535-L535)&gt;=Datos!$F$10,(Datos!$I$8+Datos!$J$8)+((G535-J535-L535)-Datos!$F$10)*Datos!$K$6))))</f>
        <v>9753.1106666666674</v>
      </c>
      <c r="L535" s="141">
        <f>IF(G535&gt;=Datos!$D$15,(Datos!$D$15*Datos!$C$15),IF(G535&lt;=Datos!$D$15,(G535*Datos!$C$15)))</f>
        <v>2736</v>
      </c>
      <c r="M535" s="140">
        <v>25</v>
      </c>
      <c r="N535" s="140">
        <f>SUM(J535:M535)</f>
        <v>15097.110666666667</v>
      </c>
      <c r="O535" s="160">
        <f>+G535-N535</f>
        <v>74902.889333333325</v>
      </c>
    </row>
    <row r="536" spans="1:16" s="193" customFormat="1" ht="29.25" customHeight="1" x14ac:dyDescent="0.2">
      <c r="A536" s="282" t="s">
        <v>422</v>
      </c>
      <c r="B536" s="283"/>
      <c r="C536" s="191">
        <v>1</v>
      </c>
      <c r="D536" s="218"/>
      <c r="E536" s="192"/>
      <c r="F536" s="144"/>
      <c r="G536" s="145">
        <f t="shared" ref="G536:O536" si="429">SUM(G535:G535)</f>
        <v>90000</v>
      </c>
      <c r="H536" s="201">
        <f t="shared" si="429"/>
        <v>0</v>
      </c>
      <c r="I536" s="201">
        <f t="shared" si="429"/>
        <v>90000</v>
      </c>
      <c r="J536" s="201">
        <f t="shared" si="429"/>
        <v>2583</v>
      </c>
      <c r="K536" s="177">
        <f t="shared" si="429"/>
        <v>9753.1106666666674</v>
      </c>
      <c r="L536" s="201">
        <f t="shared" si="429"/>
        <v>2736</v>
      </c>
      <c r="M536" s="201">
        <f t="shared" si="429"/>
        <v>25</v>
      </c>
      <c r="N536" s="202">
        <f t="shared" si="429"/>
        <v>15097.110666666667</v>
      </c>
      <c r="O536" s="203">
        <f t="shared" si="429"/>
        <v>74902.889333333325</v>
      </c>
    </row>
    <row r="537" spans="1:16" ht="29.25" customHeight="1" x14ac:dyDescent="0.2">
      <c r="A537" s="282" t="s">
        <v>560</v>
      </c>
      <c r="B537" s="283"/>
      <c r="C537" s="283"/>
      <c r="D537" s="283"/>
      <c r="E537" s="283"/>
      <c r="F537" s="283"/>
      <c r="G537" s="283"/>
      <c r="H537" s="283"/>
      <c r="I537" s="283"/>
      <c r="J537" s="283"/>
      <c r="K537" s="283"/>
      <c r="L537" s="283"/>
      <c r="M537" s="283"/>
      <c r="N537" s="283"/>
      <c r="O537" s="284"/>
    </row>
    <row r="538" spans="1:16" ht="29.25" customHeight="1" x14ac:dyDescent="0.2">
      <c r="A538" s="186">
        <v>438</v>
      </c>
      <c r="B538" s="188" t="s">
        <v>715</v>
      </c>
      <c r="C538" s="188" t="s">
        <v>310</v>
      </c>
      <c r="D538" s="91" t="s">
        <v>652</v>
      </c>
      <c r="E538" s="189" t="s">
        <v>260</v>
      </c>
      <c r="F538" s="189" t="s">
        <v>19</v>
      </c>
      <c r="G538" s="140">
        <v>76230</v>
      </c>
      <c r="H538" s="140">
        <v>0</v>
      </c>
      <c r="I538" s="140">
        <f t="shared" ref="I538:I558" si="430">SUM(G538:H538)</f>
        <v>76230</v>
      </c>
      <c r="J538" s="141">
        <f>IF(G538&gt;=Datos!$D$14,(Datos!$D$14*Datos!$C$14),IF(G538&lt;=Datos!$D$14,(G538*Datos!$C$14)))</f>
        <v>2187.8009999999999</v>
      </c>
      <c r="K538" s="142">
        <v>6156.88</v>
      </c>
      <c r="L538" s="141">
        <f>IF(G538&gt;=Datos!$D$15,(Datos!$D$15*Datos!$C$15),IF(G538&lt;=Datos!$D$15,(G538*Datos!$C$15)))</f>
        <v>2317.3919999999998</v>
      </c>
      <c r="M538" s="140">
        <v>1944.78</v>
      </c>
      <c r="N538" s="140">
        <f t="shared" ref="N538:N543" si="431">SUM(J538:M538)</f>
        <v>12606.853000000001</v>
      </c>
      <c r="O538" s="160">
        <f t="shared" ref="O538:O543" si="432">+G538-N538</f>
        <v>63623.146999999997</v>
      </c>
    </row>
    <row r="539" spans="1:16" ht="29.25" customHeight="1" x14ac:dyDescent="0.2">
      <c r="A539" s="186">
        <v>439</v>
      </c>
      <c r="B539" s="188" t="s">
        <v>716</v>
      </c>
      <c r="C539" s="188" t="s">
        <v>310</v>
      </c>
      <c r="D539" s="91" t="s">
        <v>268</v>
      </c>
      <c r="E539" s="189" t="s">
        <v>260</v>
      </c>
      <c r="F539" s="189" t="s">
        <v>19</v>
      </c>
      <c r="G539" s="140">
        <v>76230</v>
      </c>
      <c r="H539" s="140">
        <v>0</v>
      </c>
      <c r="I539" s="140">
        <f t="shared" si="430"/>
        <v>76230</v>
      </c>
      <c r="J539" s="141">
        <f>IF(G539&gt;=Datos!$D$14,(Datos!$D$14*Datos!$C$14),IF(G539&lt;=Datos!$D$14,(G539*Datos!$C$14)))</f>
        <v>2187.8009999999999</v>
      </c>
      <c r="K539" s="142">
        <f>IF((G539-J539-L539)&lt;=Datos!$G$7,"0",IF((G539-J539-L539)&lt;=Datos!$G$8,((G539-J539-L539)-Datos!$F$8)*Datos!$I$6,IF((G539-J539-L539)&lt;=Datos!$G$9,Datos!$I$8+((G539-J539-L539)-Datos!$F$9)*Datos!$J$6,IF((G539-J539-L539)&gt;=Datos!$F$10,(Datos!$I$8+Datos!$J$8)+((G539-J539-L539)-Datos!$F$10)*Datos!$K$6))))</f>
        <v>6540.8370666666669</v>
      </c>
      <c r="L539" s="141">
        <f>IF(G539&gt;=Datos!$D$15,(Datos!$D$15*Datos!$C$15),IF(G539&lt;=Datos!$D$15,(G539*Datos!$C$15)))</f>
        <v>2317.3919999999998</v>
      </c>
      <c r="M539" s="140">
        <v>25</v>
      </c>
      <c r="N539" s="140">
        <f t="shared" ref="N539:N542" si="433">SUM(J539:M539)</f>
        <v>11071.030066666666</v>
      </c>
      <c r="O539" s="160">
        <f t="shared" ref="O539:O542" si="434">+G539-N539</f>
        <v>65158.969933333334</v>
      </c>
    </row>
    <row r="540" spans="1:16" ht="29.25" customHeight="1" x14ac:dyDescent="0.2">
      <c r="A540" s="186">
        <v>440</v>
      </c>
      <c r="B540" s="188" t="s">
        <v>718</v>
      </c>
      <c r="C540" s="188" t="s">
        <v>310</v>
      </c>
      <c r="D540" s="91" t="s">
        <v>568</v>
      </c>
      <c r="E540" s="189" t="s">
        <v>260</v>
      </c>
      <c r="F540" s="189" t="s">
        <v>19</v>
      </c>
      <c r="G540" s="140">
        <v>76230</v>
      </c>
      <c r="H540" s="140">
        <v>0</v>
      </c>
      <c r="I540" s="140">
        <f t="shared" si="430"/>
        <v>76230</v>
      </c>
      <c r="J540" s="141">
        <f>IF(G540&gt;=Datos!$D$14,(Datos!$D$14*Datos!$C$14),IF(G540&lt;=Datos!$D$14,(G540*Datos!$C$14)))</f>
        <v>2187.8009999999999</v>
      </c>
      <c r="K540" s="142">
        <f>IF((G540-J540-L540)&lt;=Datos!$G$7,"0",IF((G540-J540-L540)&lt;=Datos!$G$8,((G540-J540-L540)-Datos!$F$8)*Datos!$I$6,IF((G540-J540-L540)&lt;=Datos!$G$9,Datos!$I$8+((G540-J540-L540)-Datos!$F$9)*Datos!$J$6,IF((G540-J540-L540)&gt;=Datos!$F$10,(Datos!$I$8+Datos!$J$8)+((G540-J540-L540)-Datos!$F$10)*Datos!$K$6))))</f>
        <v>6540.8370666666669</v>
      </c>
      <c r="L540" s="141">
        <f>IF(G540&gt;=Datos!$D$15,(Datos!$D$15*Datos!$C$15),IF(G540&lt;=Datos!$D$15,(G540*Datos!$C$15)))</f>
        <v>2317.3919999999998</v>
      </c>
      <c r="M540" s="140">
        <v>1025</v>
      </c>
      <c r="N540" s="140">
        <f t="shared" si="433"/>
        <v>12071.030066666666</v>
      </c>
      <c r="O540" s="160">
        <f t="shared" si="434"/>
        <v>64158.969933333334</v>
      </c>
    </row>
    <row r="541" spans="1:16" ht="29.25" customHeight="1" x14ac:dyDescent="0.2">
      <c r="A541" s="186">
        <v>441</v>
      </c>
      <c r="B541" s="188" t="s">
        <v>719</v>
      </c>
      <c r="C541" s="188" t="s">
        <v>310</v>
      </c>
      <c r="D541" s="91" t="s">
        <v>419</v>
      </c>
      <c r="E541" s="189" t="s">
        <v>260</v>
      </c>
      <c r="F541" s="189" t="s">
        <v>19</v>
      </c>
      <c r="G541" s="140">
        <v>35000</v>
      </c>
      <c r="H541" s="140">
        <v>0</v>
      </c>
      <c r="I541" s="140">
        <f t="shared" si="430"/>
        <v>35000</v>
      </c>
      <c r="J541" s="141">
        <f>IF(G541&gt;=Datos!$D$14,(Datos!$D$14*Datos!$C$14),IF(G541&lt;=Datos!$D$14,(G541*Datos!$C$14)))</f>
        <v>1004.5</v>
      </c>
      <c r="K541" s="142" t="str">
        <f>IF((G541-J541-L541)&lt;=Datos!$G$7,"0",IF((G541-J541-L541)&lt;=Datos!$G$8,((G541-J541-L541)-Datos!$F$8)*Datos!$I$6,IF((G541-J541-L541)&lt;=Datos!$G$9,Datos!$I$8+((G541-J541-L541)-Datos!$F$9)*Datos!$J$6,IF((G541-J541-L541)&gt;=Datos!$F$10,(Datos!$I$8+Datos!$J$8)+((G541-J541-L541)-Datos!$F$10)*Datos!$K$6))))</f>
        <v>0</v>
      </c>
      <c r="L541" s="141">
        <f>IF(G541&gt;=Datos!$D$15,(Datos!$D$15*Datos!$C$15),IF(G541&lt;=Datos!$D$15,(G541*Datos!$C$15)))</f>
        <v>1064</v>
      </c>
      <c r="M541" s="140">
        <v>25</v>
      </c>
      <c r="N541" s="140">
        <f t="shared" si="433"/>
        <v>2093.5</v>
      </c>
      <c r="O541" s="160">
        <f t="shared" si="434"/>
        <v>32906.5</v>
      </c>
    </row>
    <row r="542" spans="1:16" ht="29.25" customHeight="1" x14ac:dyDescent="0.2">
      <c r="A542" s="186">
        <v>442</v>
      </c>
      <c r="B542" s="188" t="s">
        <v>877</v>
      </c>
      <c r="C542" s="188" t="s">
        <v>310</v>
      </c>
      <c r="D542" s="91" t="s">
        <v>568</v>
      </c>
      <c r="E542" s="189" t="s">
        <v>260</v>
      </c>
      <c r="F542" s="189" t="s">
        <v>19</v>
      </c>
      <c r="G542" s="140">
        <v>60000</v>
      </c>
      <c r="H542" s="140">
        <v>0</v>
      </c>
      <c r="I542" s="140">
        <f t="shared" si="430"/>
        <v>60000</v>
      </c>
      <c r="J542" s="141">
        <f>IF(G542&gt;=Datos!$D$14,(Datos!$D$14*Datos!$C$14),IF(G542&lt;=Datos!$D$14,(G542*Datos!$C$14)))</f>
        <v>1722</v>
      </c>
      <c r="K542" s="142">
        <f>IF((G542-J542-L542)&lt;=Datos!$G$7,"0",IF((G542-J542-L542)&lt;=Datos!$G$8,((G542-J542-L542)-Datos!$F$8)*Datos!$I$6,IF((G542-J542-L542)&lt;=Datos!$G$9,Datos!$I$8+((G542-J542-L542)-Datos!$F$9)*Datos!$J$6,IF((G542-J542-L542)&gt;=Datos!$F$10,(Datos!$I$8+Datos!$J$8)+((G542-J542-L542)-Datos!$F$10)*Datos!$K$6))))</f>
        <v>3486.6756666666661</v>
      </c>
      <c r="L542" s="141">
        <f>IF(G542&gt;=Datos!$D$15,(Datos!$D$15*Datos!$C$15),IF(G542&lt;=Datos!$D$15,(G542*Datos!$C$15)))</f>
        <v>1824</v>
      </c>
      <c r="M542" s="140">
        <v>3025</v>
      </c>
      <c r="N542" s="140">
        <f t="shared" si="433"/>
        <v>10057.675666666666</v>
      </c>
      <c r="O542" s="160">
        <f t="shared" si="434"/>
        <v>49942.324333333338</v>
      </c>
    </row>
    <row r="543" spans="1:16" ht="29.25" customHeight="1" x14ac:dyDescent="0.2">
      <c r="A543" s="186">
        <v>443</v>
      </c>
      <c r="B543" s="187" t="s">
        <v>879</v>
      </c>
      <c r="C543" s="188" t="s">
        <v>310</v>
      </c>
      <c r="D543" s="91" t="s">
        <v>419</v>
      </c>
      <c r="E543" s="189" t="s">
        <v>260</v>
      </c>
      <c r="F543" s="189" t="s">
        <v>19</v>
      </c>
      <c r="G543" s="117">
        <v>35000</v>
      </c>
      <c r="H543" s="140">
        <v>0</v>
      </c>
      <c r="I543" s="140">
        <f t="shared" si="430"/>
        <v>35000</v>
      </c>
      <c r="J543" s="141">
        <f>IF(G543&gt;=Datos!$D$14,(Datos!$D$14*Datos!$C$14),IF(G543&lt;=Datos!$D$14,(G543*Datos!$C$14)))</f>
        <v>1004.5</v>
      </c>
      <c r="K543" s="142" t="str">
        <f>IF((G543-J543-L543)&lt;=Datos!$G$7,"0",IF((G543-J543-L543)&lt;=Datos!$G$8,((G543-J543-L543)-Datos!$F$8)*Datos!$I$6,IF((G543-J543-L543)&lt;=Datos!$G$9,Datos!$I$8+((G543-J543-L543)-Datos!$F$9)*Datos!$J$6,IF((G543-J543-L543)&gt;=Datos!$F$10,(Datos!$I$8+Datos!$J$8)+((G543-J543-L543)-Datos!$F$10)*Datos!$K$6))))</f>
        <v>0</v>
      </c>
      <c r="L543" s="141">
        <f>IF(G543&gt;=Datos!$D$15,(Datos!$D$15*Datos!$C$15),IF(G543&lt;=Datos!$D$15,(G543*Datos!$C$15)))</f>
        <v>1064</v>
      </c>
      <c r="M543" s="140">
        <v>1538.05</v>
      </c>
      <c r="N543" s="140">
        <f t="shared" si="431"/>
        <v>3606.55</v>
      </c>
      <c r="O543" s="160">
        <f t="shared" si="432"/>
        <v>31393.45</v>
      </c>
      <c r="P543" s="13"/>
    </row>
    <row r="544" spans="1:16" ht="29.25" customHeight="1" x14ac:dyDescent="0.2">
      <c r="A544" s="186">
        <v>444</v>
      </c>
      <c r="B544" s="188" t="s">
        <v>880</v>
      </c>
      <c r="C544" s="188" t="s">
        <v>310</v>
      </c>
      <c r="D544" s="91" t="s">
        <v>555</v>
      </c>
      <c r="E544" s="189" t="s">
        <v>260</v>
      </c>
      <c r="F544" s="189" t="s">
        <v>19</v>
      </c>
      <c r="G544" s="140">
        <v>60000</v>
      </c>
      <c r="H544" s="140">
        <v>0</v>
      </c>
      <c r="I544" s="140">
        <f t="shared" si="430"/>
        <v>60000</v>
      </c>
      <c r="J544" s="141">
        <f>IF(G544&gt;=Datos!$D$14,(Datos!$D$14*Datos!$C$14),IF(G544&lt;=Datos!$D$14,(G544*Datos!$C$14)))</f>
        <v>1722</v>
      </c>
      <c r="K544" s="142">
        <f>IF((G544-J544-L544)&lt;=Datos!$G$7,"0",IF((G544-J544-L544)&lt;=Datos!$G$8,((G544-J544-L544)-Datos!$F$8)*Datos!$I$6,IF((G544-J544-L544)&lt;=Datos!$G$9,Datos!$I$8+((G544-J544-L544)-Datos!$F$9)*Datos!$J$6,IF((G544-J544-L544)&gt;=Datos!$F$10,(Datos!$I$8+Datos!$J$8)+((G544-J544-L544)-Datos!$F$10)*Datos!$K$6))))</f>
        <v>3486.6756666666661</v>
      </c>
      <c r="L544" s="141">
        <f>IF(G544&gt;=Datos!$D$15,(Datos!$D$15*Datos!$C$15),IF(G544&lt;=Datos!$D$15,(G544*Datos!$C$15)))</f>
        <v>1824</v>
      </c>
      <c r="M544" s="140">
        <v>25</v>
      </c>
      <c r="N544" s="140">
        <f t="shared" ref="N544:N557" si="435">SUM(J544:M544)</f>
        <v>7057.6756666666661</v>
      </c>
      <c r="O544" s="160">
        <f t="shared" ref="O544:O557" si="436">+G544-N544</f>
        <v>52942.324333333338</v>
      </c>
    </row>
    <row r="545" spans="1:15" ht="29.25" customHeight="1" x14ac:dyDescent="0.2">
      <c r="A545" s="186">
        <v>445</v>
      </c>
      <c r="B545" s="188" t="s">
        <v>68</v>
      </c>
      <c r="C545" s="188" t="s">
        <v>310</v>
      </c>
      <c r="D545" s="91" t="s">
        <v>419</v>
      </c>
      <c r="E545" s="189" t="s">
        <v>260</v>
      </c>
      <c r="F545" s="189" t="s">
        <v>261</v>
      </c>
      <c r="G545" s="140">
        <v>35000</v>
      </c>
      <c r="H545" s="140">
        <v>0</v>
      </c>
      <c r="I545" s="140">
        <f t="shared" si="430"/>
        <v>35000</v>
      </c>
      <c r="J545" s="141">
        <f>IF(G545&gt;=Datos!$D$14,(Datos!$D$14*Datos!$C$14),IF(G545&lt;=Datos!$D$14,(G545*Datos!$C$14)))</f>
        <v>1004.5</v>
      </c>
      <c r="K545" s="142" t="str">
        <f>IF((G545-J545-L545)&lt;=Datos!$G$7,"0",IF((G545-J545-L545)&lt;=Datos!$G$8,((G545-J545-L545)-Datos!$F$8)*Datos!$I$6,IF((G545-J545-L545)&lt;=Datos!$G$9,Datos!$I$8+((G545-J545-L545)-Datos!$F$9)*Datos!$J$6,IF((G545-J545-L545)&gt;=Datos!$F$10,(Datos!$I$8+Datos!$J$8)+((G545-J545-L545)-Datos!$F$10)*Datos!$K$6))))</f>
        <v>0</v>
      </c>
      <c r="L545" s="141">
        <f>IF(G545&gt;=Datos!$D$15,(Datos!$D$15*Datos!$C$15),IF(G545&lt;=Datos!$D$15,(G545*Datos!$C$15)))</f>
        <v>1064</v>
      </c>
      <c r="M545" s="140">
        <v>25</v>
      </c>
      <c r="N545" s="140">
        <f t="shared" si="435"/>
        <v>2093.5</v>
      </c>
      <c r="O545" s="160">
        <f t="shared" si="436"/>
        <v>32906.5</v>
      </c>
    </row>
    <row r="546" spans="1:15" ht="29.25" customHeight="1" x14ac:dyDescent="0.2">
      <c r="A546" s="186">
        <v>446</v>
      </c>
      <c r="B546" s="188" t="s">
        <v>932</v>
      </c>
      <c r="C546" s="188" t="s">
        <v>310</v>
      </c>
      <c r="D546" s="91" t="s">
        <v>419</v>
      </c>
      <c r="E546" s="189" t="s">
        <v>260</v>
      </c>
      <c r="F546" s="189" t="s">
        <v>261</v>
      </c>
      <c r="G546" s="140">
        <v>35000</v>
      </c>
      <c r="H546" s="140">
        <v>0</v>
      </c>
      <c r="I546" s="140">
        <f t="shared" si="430"/>
        <v>35000</v>
      </c>
      <c r="J546" s="141">
        <f>IF(G546&gt;=Datos!$D$14,(Datos!$D$14*Datos!$C$14),IF(G546&lt;=Datos!$D$14,(G546*Datos!$C$14)))</f>
        <v>1004.5</v>
      </c>
      <c r="K546" s="142" t="str">
        <f>IF((G546-J546-L546)&lt;=Datos!$G$7,"0",IF((G546-J546-L546)&lt;=Datos!$G$8,((G546-J546-L546)-Datos!$F$8)*Datos!$I$6,IF((G546-J546-L546)&lt;=Datos!$G$9,Datos!$I$8+((G546-J546-L546)-Datos!$F$9)*Datos!$J$6,IF((G546-J546-L546)&gt;=Datos!$F$10,(Datos!$I$8+Datos!$J$8)+((G546-J546-L546)-Datos!$F$10)*Datos!$K$6))))</f>
        <v>0</v>
      </c>
      <c r="L546" s="141">
        <f>IF(G546&gt;=Datos!$D$15,(Datos!$D$15*Datos!$C$15),IF(G546&lt;=Datos!$D$15,(G546*Datos!$C$15)))</f>
        <v>1064</v>
      </c>
      <c r="M546" s="140">
        <v>25</v>
      </c>
      <c r="N546" s="140">
        <f t="shared" si="435"/>
        <v>2093.5</v>
      </c>
      <c r="O546" s="160">
        <f t="shared" si="436"/>
        <v>32906.5</v>
      </c>
    </row>
    <row r="547" spans="1:15" ht="29.25" customHeight="1" x14ac:dyDescent="0.2">
      <c r="A547" s="186">
        <v>447</v>
      </c>
      <c r="B547" s="188" t="s">
        <v>1018</v>
      </c>
      <c r="C547" s="188" t="s">
        <v>310</v>
      </c>
      <c r="D547" s="91" t="s">
        <v>268</v>
      </c>
      <c r="E547" s="189" t="s">
        <v>260</v>
      </c>
      <c r="F547" s="189" t="s">
        <v>19</v>
      </c>
      <c r="G547" s="140">
        <v>60000</v>
      </c>
      <c r="H547" s="140">
        <v>0</v>
      </c>
      <c r="I547" s="140">
        <f t="shared" si="430"/>
        <v>60000</v>
      </c>
      <c r="J547" s="141">
        <f>IF(G547&gt;=Datos!$D$14,(Datos!$D$14*Datos!$C$14),IF(G547&lt;=Datos!$D$14,(G547*Datos!$C$14)))</f>
        <v>1722</v>
      </c>
      <c r="K547" s="142">
        <f>IF((G547-J547-L547)&lt;=Datos!$G$7,"0",IF((G547-J547-L547)&lt;=Datos!$G$8,((G547-J547-L547)-Datos!$F$8)*Datos!$I$6,IF((G547-J547-L547)&lt;=Datos!$G$9,Datos!$I$8+((G547-J547-L547)-Datos!$F$9)*Datos!$J$6,IF((G547-J547-L547)&gt;=Datos!$F$10,(Datos!$I$8+Datos!$J$8)+((G547-J547-L547)-Datos!$F$10)*Datos!$K$6))))</f>
        <v>3486.6756666666661</v>
      </c>
      <c r="L547" s="141">
        <f>IF(G547&gt;=Datos!$D$15,(Datos!$D$15*Datos!$C$15),IF(G547&lt;=Datos!$D$15,(G547*Datos!$C$15)))</f>
        <v>1824</v>
      </c>
      <c r="M547" s="140">
        <v>6038.05</v>
      </c>
      <c r="N547" s="140">
        <f t="shared" si="435"/>
        <v>13070.725666666665</v>
      </c>
      <c r="O547" s="160">
        <f t="shared" si="436"/>
        <v>46929.274333333335</v>
      </c>
    </row>
    <row r="548" spans="1:15" ht="29.25" customHeight="1" x14ac:dyDescent="0.2">
      <c r="A548" s="186">
        <v>448</v>
      </c>
      <c r="B548" s="188" t="s">
        <v>1027</v>
      </c>
      <c r="C548" s="188" t="s">
        <v>310</v>
      </c>
      <c r="D548" s="91" t="s">
        <v>419</v>
      </c>
      <c r="E548" s="189" t="s">
        <v>260</v>
      </c>
      <c r="F548" s="189" t="s">
        <v>19</v>
      </c>
      <c r="G548" s="140">
        <v>45000</v>
      </c>
      <c r="H548" s="140">
        <v>0</v>
      </c>
      <c r="I548" s="140">
        <f t="shared" si="430"/>
        <v>45000</v>
      </c>
      <c r="J548" s="141">
        <f>IF(G548&gt;=Datos!$D$14,(Datos!$D$14*Datos!$C$14),IF(G548&lt;=Datos!$D$14,(G548*Datos!$C$14)))</f>
        <v>1291.5</v>
      </c>
      <c r="K548" s="142">
        <f>IF((G548-J548-L548)&lt;=Datos!$G$7,"0",IF((G548-J548-L548)&lt;=Datos!$G$8,((G548-J548-L548)-Datos!$F$8)*Datos!$I$6,IF((G548-J548-L548)&lt;=Datos!$G$9,Datos!$I$8+((G548-J548-L548)-Datos!$F$9)*Datos!$J$6,IF((G548-J548-L548)&gt;=Datos!$F$10,(Datos!$I$8+Datos!$J$8)+((G548-J548-L548)-Datos!$F$10)*Datos!$K$6))))</f>
        <v>1148.3234999999997</v>
      </c>
      <c r="L548" s="141">
        <f>IF(G548&gt;=Datos!$D$15,(Datos!$D$15*Datos!$C$15),IF(G548&lt;=Datos!$D$15,(G548*Datos!$C$15)))</f>
        <v>1368</v>
      </c>
      <c r="M548" s="140">
        <v>25</v>
      </c>
      <c r="N548" s="140">
        <f t="shared" si="435"/>
        <v>3832.8234999999995</v>
      </c>
      <c r="O548" s="160">
        <f t="shared" si="436"/>
        <v>41167.176500000001</v>
      </c>
    </row>
    <row r="549" spans="1:15" ht="29.25" customHeight="1" x14ac:dyDescent="0.2">
      <c r="A549" s="186">
        <v>449</v>
      </c>
      <c r="B549" s="188" t="s">
        <v>1028</v>
      </c>
      <c r="C549" s="188" t="s">
        <v>310</v>
      </c>
      <c r="D549" s="91" t="s">
        <v>419</v>
      </c>
      <c r="E549" s="189" t="s">
        <v>260</v>
      </c>
      <c r="F549" s="189" t="s">
        <v>19</v>
      </c>
      <c r="G549" s="140">
        <v>35000</v>
      </c>
      <c r="H549" s="140">
        <v>0</v>
      </c>
      <c r="I549" s="140">
        <f t="shared" si="430"/>
        <v>35000</v>
      </c>
      <c r="J549" s="141">
        <f>IF(G549&gt;=Datos!$D$14,(Datos!$D$14*Datos!$C$14),IF(G549&lt;=Datos!$D$14,(G549*Datos!$C$14)))</f>
        <v>1004.5</v>
      </c>
      <c r="K549" s="142" t="str">
        <f>IF((G549-J549-L549)&lt;=Datos!$G$7,"0",IF((G549-J549-L549)&lt;=Datos!$G$8,((G549-J549-L549)-Datos!$F$8)*Datos!$I$6,IF((G549-J549-L549)&lt;=Datos!$G$9,Datos!$I$8+((G549-J549-L549)-Datos!$F$9)*Datos!$J$6,IF((G549-J549-L549)&gt;=Datos!$F$10,(Datos!$I$8+Datos!$J$8)+((G549-J549-L549)-Datos!$F$10)*Datos!$K$6))))</f>
        <v>0</v>
      </c>
      <c r="L549" s="141">
        <f>IF(G549&gt;=Datos!$D$15,(Datos!$D$15*Datos!$C$15),IF(G549&lt;=Datos!$D$15,(G549*Datos!$C$15)))</f>
        <v>1064</v>
      </c>
      <c r="M549" s="140">
        <v>25</v>
      </c>
      <c r="N549" s="140">
        <f t="shared" si="435"/>
        <v>2093.5</v>
      </c>
      <c r="O549" s="160">
        <f t="shared" si="436"/>
        <v>32906.5</v>
      </c>
    </row>
    <row r="550" spans="1:15" ht="29.25" customHeight="1" x14ac:dyDescent="0.2">
      <c r="A550" s="186">
        <v>450</v>
      </c>
      <c r="B550" s="188" t="s">
        <v>1079</v>
      </c>
      <c r="C550" s="188" t="s">
        <v>310</v>
      </c>
      <c r="D550" s="91" t="s">
        <v>419</v>
      </c>
      <c r="E550" s="189" t="s">
        <v>260</v>
      </c>
      <c r="F550" s="189" t="s">
        <v>19</v>
      </c>
      <c r="G550" s="140">
        <v>50000</v>
      </c>
      <c r="H550" s="140">
        <v>0</v>
      </c>
      <c r="I550" s="140">
        <f t="shared" ref="I550:I551" si="437">SUM(G550:H550)</f>
        <v>50000</v>
      </c>
      <c r="J550" s="141">
        <f>IF(G550&gt;=Datos!$D$14,(Datos!$D$14*Datos!$C$14),IF(G550&lt;=Datos!$D$14,(G550*Datos!$C$14)))</f>
        <v>1435</v>
      </c>
      <c r="K550" s="142">
        <f>IF((G550-J550-L550)&lt;=Datos!$G$7,"0",IF((G550-J550-L550)&lt;=Datos!$G$8,((G550-J550-L550)-Datos!$F$8)*Datos!$I$6,IF((G550-J550-L550)&lt;=Datos!$G$9,Datos!$I$8+((G550-J550-L550)-Datos!$F$9)*Datos!$J$6,IF((G550-J550-L550)&gt;=Datos!$F$10,(Datos!$I$8+Datos!$J$8)+((G550-J550-L550)-Datos!$F$10)*Datos!$K$6))))</f>
        <v>1853.9984999999997</v>
      </c>
      <c r="L550" s="141">
        <f>IF(G550&gt;=Datos!$D$15,(Datos!$D$15*Datos!$C$15),IF(G550&lt;=Datos!$D$15,(G550*Datos!$C$15)))</f>
        <v>1520</v>
      </c>
      <c r="M550" s="140">
        <v>25</v>
      </c>
      <c r="N550" s="140">
        <f t="shared" ref="N550:N551" si="438">SUM(J550:M550)</f>
        <v>4833.9984999999997</v>
      </c>
      <c r="O550" s="160">
        <f t="shared" ref="O550:O551" si="439">+G550-N550</f>
        <v>45166.001499999998</v>
      </c>
    </row>
    <row r="551" spans="1:15" ht="29.25" customHeight="1" x14ac:dyDescent="0.2">
      <c r="A551" s="186">
        <v>451</v>
      </c>
      <c r="B551" s="188" t="s">
        <v>1080</v>
      </c>
      <c r="C551" s="188" t="s">
        <v>310</v>
      </c>
      <c r="D551" s="91" t="s">
        <v>419</v>
      </c>
      <c r="E551" s="189" t="s">
        <v>260</v>
      </c>
      <c r="F551" s="189" t="s">
        <v>19</v>
      </c>
      <c r="G551" s="140">
        <v>50000</v>
      </c>
      <c r="H551" s="140">
        <v>0</v>
      </c>
      <c r="I551" s="140">
        <f t="shared" si="437"/>
        <v>50000</v>
      </c>
      <c r="J551" s="141">
        <f>IF(G551&gt;=Datos!$D$14,(Datos!$D$14*Datos!$C$14),IF(G551&lt;=Datos!$D$14,(G551*Datos!$C$14)))</f>
        <v>1435</v>
      </c>
      <c r="K551" s="142">
        <f>IF((G551-J551-L551)&lt;=Datos!$G$7,"0",IF((G551-J551-L551)&lt;=Datos!$G$8,((G551-J551-L551)-Datos!$F$8)*Datos!$I$6,IF((G551-J551-L551)&lt;=Datos!$G$9,Datos!$I$8+((G551-J551-L551)-Datos!$F$9)*Datos!$J$6,IF((G551-J551-L551)&gt;=Datos!$F$10,(Datos!$I$8+Datos!$J$8)+((G551-J551-L551)-Datos!$F$10)*Datos!$K$6))))</f>
        <v>1853.9984999999997</v>
      </c>
      <c r="L551" s="141">
        <f>IF(G551&gt;=Datos!$D$15,(Datos!$D$15*Datos!$C$15),IF(G551&lt;=Datos!$D$15,(G551*Datos!$C$15)))</f>
        <v>1520</v>
      </c>
      <c r="M551" s="140">
        <v>25</v>
      </c>
      <c r="N551" s="140">
        <f t="shared" si="438"/>
        <v>4833.9984999999997</v>
      </c>
      <c r="O551" s="160">
        <f t="shared" si="439"/>
        <v>45166.001499999998</v>
      </c>
    </row>
    <row r="552" spans="1:15" ht="29.25" customHeight="1" x14ac:dyDescent="0.2">
      <c r="A552" s="186">
        <v>452</v>
      </c>
      <c r="B552" s="91" t="s">
        <v>63</v>
      </c>
      <c r="C552" s="188" t="s">
        <v>310</v>
      </c>
      <c r="D552" s="91" t="s">
        <v>555</v>
      </c>
      <c r="E552" s="189" t="s">
        <v>260</v>
      </c>
      <c r="F552" s="189" t="s">
        <v>19</v>
      </c>
      <c r="G552" s="140">
        <v>82582.5</v>
      </c>
      <c r="H552" s="140">
        <v>0</v>
      </c>
      <c r="I552" s="140">
        <f t="shared" si="430"/>
        <v>82582.5</v>
      </c>
      <c r="J552" s="141">
        <f>IF(G552&gt;=Datos!$D$14,(Datos!$D$14*Datos!$C$14),IF(G552&lt;=Datos!$D$14,(G552*Datos!$C$14)))</f>
        <v>2370.1177499999999</v>
      </c>
      <c r="K552" s="142">
        <f>IF((G552-J552-L552)&lt;=Datos!$G$7,"0",IF((G552-J552-L552)&lt;=Datos!$G$8,((G552-J552-L552)-Datos!$F$8)*Datos!$I$6,IF((G552-J552-L552)&lt;=Datos!$G$9,Datos!$I$8+((G552-J552-L552)-Datos!$F$9)*Datos!$J$6,IF((G552-J552-L552)&gt;=Datos!$F$10,(Datos!$I$8+Datos!$J$8)+((G552-J552-L552)-Datos!$F$10)*Datos!$K$6))))</f>
        <v>8008.3292291666658</v>
      </c>
      <c r="L552" s="141">
        <f>IF(G552&gt;=Datos!$D$15,(Datos!$D$15*Datos!$C$15),IF(G552&lt;=Datos!$D$15,(G552*Datos!$C$15)))</f>
        <v>2510.5079999999998</v>
      </c>
      <c r="M552" s="140">
        <v>5025</v>
      </c>
      <c r="N552" s="140">
        <f t="shared" si="435"/>
        <v>17913.954979166665</v>
      </c>
      <c r="O552" s="160">
        <f t="shared" si="436"/>
        <v>64668.545020833335</v>
      </c>
    </row>
    <row r="553" spans="1:15" ht="29.25" customHeight="1" x14ac:dyDescent="0.2">
      <c r="A553" s="186">
        <v>453</v>
      </c>
      <c r="B553" s="91" t="s">
        <v>69</v>
      </c>
      <c r="C553" s="188" t="s">
        <v>310</v>
      </c>
      <c r="D553" s="91" t="s">
        <v>566</v>
      </c>
      <c r="E553" s="189" t="s">
        <v>260</v>
      </c>
      <c r="F553" s="189" t="s">
        <v>19</v>
      </c>
      <c r="G553" s="140">
        <v>100000</v>
      </c>
      <c r="H553" s="140">
        <v>0</v>
      </c>
      <c r="I553" s="140">
        <f t="shared" si="430"/>
        <v>100000</v>
      </c>
      <c r="J553" s="141">
        <f>IF(G553&gt;=Datos!$D$14,(Datos!$D$14*Datos!$C$14),IF(G553&lt;=Datos!$D$14,(G553*Datos!$C$14)))</f>
        <v>2870</v>
      </c>
      <c r="K553" s="142">
        <f>IF((G553-J553-L553)&lt;=Datos!$G$7,"0",IF((G553-J553-L553)&lt;=Datos!$G$8,((G553-J553-L553)-Datos!$F$8)*Datos!$I$6,IF((G553-J553-L553)&lt;=Datos!$G$9,Datos!$I$8+((G553-J553-L553)-Datos!$F$9)*Datos!$J$6,IF((G553-J553-L553)&gt;=Datos!$F$10,(Datos!$I$8+Datos!$J$8)+((G553-J553-L553)-Datos!$F$10)*Datos!$K$6))))</f>
        <v>12105.360666666667</v>
      </c>
      <c r="L553" s="141">
        <f>IF(G553&gt;=Datos!$D$15,(Datos!$D$15*Datos!$C$15),IF(G553&lt;=Datos!$D$15,(G553*Datos!$C$15)))</f>
        <v>3040</v>
      </c>
      <c r="M553" s="140">
        <v>25</v>
      </c>
      <c r="N553" s="140">
        <f t="shared" si="435"/>
        <v>18040.360666666667</v>
      </c>
      <c r="O553" s="160">
        <f t="shared" si="436"/>
        <v>81959.639333333325</v>
      </c>
    </row>
    <row r="554" spans="1:15" ht="29.25" customHeight="1" x14ac:dyDescent="0.2">
      <c r="A554" s="186">
        <v>454</v>
      </c>
      <c r="B554" s="188" t="s">
        <v>848</v>
      </c>
      <c r="C554" s="188" t="s">
        <v>310</v>
      </c>
      <c r="D554" s="91" t="s">
        <v>566</v>
      </c>
      <c r="E554" s="189" t="s">
        <v>260</v>
      </c>
      <c r="F554" s="189" t="s">
        <v>19</v>
      </c>
      <c r="G554" s="140">
        <v>80000</v>
      </c>
      <c r="H554" s="140">
        <v>0</v>
      </c>
      <c r="I554" s="140">
        <f t="shared" si="430"/>
        <v>80000</v>
      </c>
      <c r="J554" s="141">
        <f>IF(G554&gt;=Datos!$D$14,(Datos!$D$14*Datos!$C$14),IF(G554&lt;=Datos!$D$14,(G554*Datos!$C$14)))</f>
        <v>2296</v>
      </c>
      <c r="K554" s="142">
        <f>IF((G554-J554-L554)&lt;=Datos!$G$7,"0",IF((G554-J554-L554)&lt;=Datos!$G$8,((G554-J554-L554)-Datos!$F$8)*Datos!$I$6,IF((G554-J554-L554)&lt;=Datos!$G$9,Datos!$I$8+((G554-J554-L554)-Datos!$F$9)*Datos!$J$6,IF((G554-J554-L554)&gt;=Datos!$F$10,(Datos!$I$8+Datos!$J$8)+((G554-J554-L554)-Datos!$F$10)*Datos!$K$6))))</f>
        <v>7400.8606666666674</v>
      </c>
      <c r="L554" s="141">
        <f>IF(G554&gt;=Datos!$D$15,(Datos!$D$15*Datos!$C$15),IF(G554&lt;=Datos!$D$15,(G554*Datos!$C$15)))</f>
        <v>2432</v>
      </c>
      <c r="M554" s="140">
        <v>25</v>
      </c>
      <c r="N554" s="140">
        <f t="shared" si="435"/>
        <v>12153.860666666667</v>
      </c>
      <c r="O554" s="160">
        <f t="shared" si="436"/>
        <v>67846.139333333325</v>
      </c>
    </row>
    <row r="555" spans="1:15" ht="29.25" customHeight="1" x14ac:dyDescent="0.2">
      <c r="A555" s="186">
        <v>455</v>
      </c>
      <c r="B555" s="188" t="s">
        <v>315</v>
      </c>
      <c r="C555" s="188" t="s">
        <v>310</v>
      </c>
      <c r="D555" s="91" t="s">
        <v>419</v>
      </c>
      <c r="E555" s="189" t="s">
        <v>260</v>
      </c>
      <c r="F555" s="189" t="s">
        <v>19</v>
      </c>
      <c r="G555" s="140">
        <v>35000</v>
      </c>
      <c r="H555" s="140">
        <v>0</v>
      </c>
      <c r="I555" s="140">
        <f t="shared" si="430"/>
        <v>35000</v>
      </c>
      <c r="J555" s="141">
        <f>IF(G555&gt;=Datos!$D$14,(Datos!$D$14*Datos!$C$14),IF(G555&lt;=Datos!$D$14,(G555*Datos!$C$14)))</f>
        <v>1004.5</v>
      </c>
      <c r="K555" s="142" t="str">
        <f>IF((G555-J555-L555)&lt;=Datos!$G$7,"0",IF((G555-J555-L555)&lt;=Datos!$G$8,((G555-J555-L555)-Datos!$F$8)*Datos!$I$6,IF((G555-J555-L555)&lt;=Datos!$G$9,Datos!$I$8+((G555-J555-L555)-Datos!$F$9)*Datos!$J$6,IF((G555-J555-L555)&gt;=Datos!$F$10,(Datos!$I$8+Datos!$J$8)+((G555-J555-L555)-Datos!$F$10)*Datos!$K$6))))</f>
        <v>0</v>
      </c>
      <c r="L555" s="141">
        <f>IF(G555&gt;=Datos!$D$15,(Datos!$D$15*Datos!$C$15),IF(G555&lt;=Datos!$D$15,(G555*Datos!$C$15)))</f>
        <v>1064</v>
      </c>
      <c r="M555" s="140">
        <v>25</v>
      </c>
      <c r="N555" s="140">
        <f t="shared" si="435"/>
        <v>2093.5</v>
      </c>
      <c r="O555" s="160">
        <f t="shared" si="436"/>
        <v>32906.5</v>
      </c>
    </row>
    <row r="556" spans="1:15" ht="29.25" customHeight="1" x14ac:dyDescent="0.2">
      <c r="A556" s="186">
        <v>456</v>
      </c>
      <c r="B556" s="188" t="s">
        <v>765</v>
      </c>
      <c r="C556" s="188" t="s">
        <v>310</v>
      </c>
      <c r="D556" s="91" t="s">
        <v>268</v>
      </c>
      <c r="E556" s="189" t="s">
        <v>260</v>
      </c>
      <c r="F556" s="189" t="s">
        <v>19</v>
      </c>
      <c r="G556" s="140">
        <v>76230</v>
      </c>
      <c r="H556" s="140">
        <v>0</v>
      </c>
      <c r="I556" s="140">
        <f t="shared" si="430"/>
        <v>76230</v>
      </c>
      <c r="J556" s="141">
        <f>IF(G556&gt;=Datos!$D$14,(Datos!$D$14*Datos!$C$14),IF(G556&lt;=Datos!$D$14,(G556*Datos!$C$14)))</f>
        <v>2187.8009999999999</v>
      </c>
      <c r="K556" s="142">
        <f>IF((G556-J556-L556)&lt;=Datos!$G$7,"0",IF((G556-J556-L556)&lt;=Datos!$G$8,((G556-J556-L556)-Datos!$F$8)*Datos!$I$6,IF((G556-J556-L556)&lt;=Datos!$G$9,Datos!$I$8+((G556-J556-L556)-Datos!$F$9)*Datos!$J$6,IF((G556-J556-L556)&gt;=Datos!$F$10,(Datos!$I$8+Datos!$J$8)+((G556-J556-L556)-Datos!$F$10)*Datos!$K$6))))</f>
        <v>6540.8370666666669</v>
      </c>
      <c r="L556" s="141">
        <f>IF(G556&gt;=Datos!$D$15,(Datos!$D$15*Datos!$C$15),IF(G556&lt;=Datos!$D$15,(G556*Datos!$C$15)))</f>
        <v>2317.3919999999998</v>
      </c>
      <c r="M556" s="140">
        <v>25</v>
      </c>
      <c r="N556" s="140">
        <f t="shared" si="435"/>
        <v>11071.030066666666</v>
      </c>
      <c r="O556" s="160">
        <f t="shared" si="436"/>
        <v>65158.969933333334</v>
      </c>
    </row>
    <row r="557" spans="1:15" ht="29.25" customHeight="1" x14ac:dyDescent="0.2">
      <c r="A557" s="186">
        <v>457</v>
      </c>
      <c r="B557" s="237" t="s">
        <v>316</v>
      </c>
      <c r="C557" s="188" t="s">
        <v>310</v>
      </c>
      <c r="D557" s="116" t="s">
        <v>997</v>
      </c>
      <c r="E557" s="189" t="s">
        <v>260</v>
      </c>
      <c r="F557" s="189" t="s">
        <v>19</v>
      </c>
      <c r="G557" s="140">
        <v>76230</v>
      </c>
      <c r="H557" s="140">
        <v>0</v>
      </c>
      <c r="I557" s="140">
        <f t="shared" si="430"/>
        <v>76230</v>
      </c>
      <c r="J557" s="141">
        <f>IF(G557&gt;=Datos!$D$14,(Datos!$D$14*Datos!$C$14),IF(G557&lt;=Datos!$D$14,(G557*Datos!$C$14)))</f>
        <v>2187.8009999999999</v>
      </c>
      <c r="K557" s="142">
        <f>IF((G557-J557-L557)&lt;=Datos!$G$7,"0",IF((G557-J557-L557)&lt;=Datos!$G$8,((G557-J557-L557)-Datos!$F$8)*Datos!$I$6,IF((G557-J557-L557)&lt;=Datos!$G$9,Datos!$I$8+((G557-J557-L557)-Datos!$F$9)*Datos!$J$6,IF((G557-J557-L557)&gt;=Datos!$F$10,(Datos!$I$8+Datos!$J$8)+((G557-J557-L557)-Datos!$F$10)*Datos!$K$6))))</f>
        <v>6540.8370666666669</v>
      </c>
      <c r="L557" s="141">
        <f>IF(G557&gt;=Datos!$D$15,(Datos!$D$15*Datos!$C$15),IF(G557&lt;=Datos!$D$15,(G557*Datos!$C$15)))</f>
        <v>2317.3919999999998</v>
      </c>
      <c r="M557" s="140">
        <v>2525</v>
      </c>
      <c r="N557" s="140">
        <f t="shared" si="435"/>
        <v>13571.030066666666</v>
      </c>
      <c r="O557" s="160">
        <f t="shared" si="436"/>
        <v>62658.969933333334</v>
      </c>
    </row>
    <row r="558" spans="1:15" ht="29.25" customHeight="1" x14ac:dyDescent="0.2">
      <c r="A558" s="186">
        <v>458</v>
      </c>
      <c r="B558" s="237" t="s">
        <v>411</v>
      </c>
      <c r="C558" s="188" t="s">
        <v>310</v>
      </c>
      <c r="D558" s="116" t="s">
        <v>568</v>
      </c>
      <c r="E558" s="189" t="s">
        <v>260</v>
      </c>
      <c r="F558" s="189" t="s">
        <v>19</v>
      </c>
      <c r="G558" s="140">
        <v>76230</v>
      </c>
      <c r="H558" s="140">
        <v>0</v>
      </c>
      <c r="I558" s="140">
        <f t="shared" si="430"/>
        <v>76230</v>
      </c>
      <c r="J558" s="141">
        <f>IF(G558&gt;=Datos!$D$14,(Datos!$D$14*Datos!$C$14),IF(G558&lt;=Datos!$D$14,(G558*Datos!$C$14)))</f>
        <v>2187.8009999999999</v>
      </c>
      <c r="K558" s="142">
        <f>IF((G558-J558-L558)&lt;=Datos!$G$7,"0",IF((G558-J558-L558)&lt;=Datos!$G$8,((G558-J558-L558)-Datos!$F$8)*Datos!$I$6,IF((G558-J558-L558)&lt;=Datos!$G$9,Datos!$I$8+((G558-J558-L558)-Datos!$F$9)*Datos!$J$6,IF((G558-J558-L558)&gt;=Datos!$F$10,(Datos!$I$8+Datos!$J$8)+((G558-J558-L558)-Datos!$F$10)*Datos!$K$6))))</f>
        <v>6540.8370666666669</v>
      </c>
      <c r="L558" s="141">
        <f>IF(G558&gt;=Datos!$D$15,(Datos!$D$15*Datos!$C$15),IF(G558&lt;=Datos!$D$15,(G558*Datos!$C$15)))</f>
        <v>2317.3919999999998</v>
      </c>
      <c r="M558" s="140">
        <v>3025</v>
      </c>
      <c r="N558" s="140">
        <f t="shared" ref="N558" si="440">SUM(J558:M558)</f>
        <v>14071.030066666666</v>
      </c>
      <c r="O558" s="160">
        <f t="shared" ref="O558" si="441">+G558-N558</f>
        <v>62158.969933333334</v>
      </c>
    </row>
    <row r="559" spans="1:15" ht="29.25" customHeight="1" x14ac:dyDescent="0.2">
      <c r="A559" s="186">
        <v>459</v>
      </c>
      <c r="B559" s="237" t="s">
        <v>576</v>
      </c>
      <c r="C559" s="188" t="s">
        <v>310</v>
      </c>
      <c r="D559" s="116" t="s">
        <v>419</v>
      </c>
      <c r="E559" s="189" t="s">
        <v>260</v>
      </c>
      <c r="F559" s="189" t="s">
        <v>19</v>
      </c>
      <c r="G559" s="140">
        <v>35000</v>
      </c>
      <c r="H559" s="140">
        <v>0</v>
      </c>
      <c r="I559" s="140">
        <f t="shared" ref="I559:I568" si="442">SUM(G559:H559)</f>
        <v>35000</v>
      </c>
      <c r="J559" s="141">
        <f>IF(G559&gt;=Datos!$D$14,(Datos!$D$14*Datos!$C$14),IF(G559&lt;=Datos!$D$14,(G559*Datos!$C$14)))</f>
        <v>1004.5</v>
      </c>
      <c r="K559" s="142" t="str">
        <f>IF((G559-J559-L559)&lt;=Datos!$G$7,"0",IF((G559-J559-L559)&lt;=Datos!$G$8,((G559-J559-L559)-Datos!$F$8)*Datos!$I$6,IF((G559-J559-L559)&lt;=Datos!$G$9,Datos!$I$8+((G559-J559-L559)-Datos!$F$9)*Datos!$J$6,IF((G559-J559-L559)&gt;=Datos!$F$10,(Datos!$I$8+Datos!$J$8)+((G559-J559-L559)-Datos!$F$10)*Datos!$K$6))))</f>
        <v>0</v>
      </c>
      <c r="L559" s="141">
        <f>IF(G559&gt;=Datos!$D$15,(Datos!$D$15*Datos!$C$15),IF(G559&lt;=Datos!$D$15,(G559*Datos!$C$15)))</f>
        <v>1064</v>
      </c>
      <c r="M559" s="140">
        <v>25</v>
      </c>
      <c r="N559" s="140">
        <f t="shared" ref="N559:N568" si="443">SUM(J559:M559)</f>
        <v>2093.5</v>
      </c>
      <c r="O559" s="160">
        <f t="shared" ref="O559:O568" si="444">+G559-N559</f>
        <v>32906.5</v>
      </c>
    </row>
    <row r="560" spans="1:15" ht="29.25" customHeight="1" x14ac:dyDescent="0.2">
      <c r="A560" s="186">
        <v>460</v>
      </c>
      <c r="B560" s="237" t="s">
        <v>320</v>
      </c>
      <c r="C560" s="188" t="s">
        <v>310</v>
      </c>
      <c r="D560" s="116" t="s">
        <v>1120</v>
      </c>
      <c r="E560" s="189" t="s">
        <v>260</v>
      </c>
      <c r="F560" s="189" t="s">
        <v>19</v>
      </c>
      <c r="G560" s="140">
        <v>85000</v>
      </c>
      <c r="H560" s="140">
        <v>0</v>
      </c>
      <c r="I560" s="140">
        <f t="shared" si="442"/>
        <v>85000</v>
      </c>
      <c r="J560" s="141">
        <f>IF(G560&gt;=Datos!$D$14,(Datos!$D$14*Datos!$C$14),IF(G560&lt;=Datos!$D$14,(G560*Datos!$C$14)))</f>
        <v>2439.5</v>
      </c>
      <c r="K560" s="142">
        <f>IF((G560-J560-L560)&lt;=Datos!$G$7,"0",IF((G560-J560-L560)&lt;=Datos!$G$8,((G560-J560-L560)-Datos!$F$8)*Datos!$I$6,IF((G560-J560-L560)&lt;=Datos!$G$9,Datos!$I$8+((G560-J560-L560)-Datos!$F$9)*Datos!$J$6,IF((G560-J560-L560)&gt;=Datos!$F$10,(Datos!$I$8+Datos!$J$8)+((G560-J560-L560)-Datos!$F$10)*Datos!$K$6))))</f>
        <v>8576.9856666666674</v>
      </c>
      <c r="L560" s="141">
        <f>IF(G560&gt;=Datos!$D$15,(Datos!$D$15*Datos!$C$15),IF(G560&lt;=Datos!$D$15,(G560*Datos!$C$15)))</f>
        <v>2584</v>
      </c>
      <c r="M560" s="140">
        <v>25</v>
      </c>
      <c r="N560" s="140">
        <f t="shared" si="443"/>
        <v>13625.485666666667</v>
      </c>
      <c r="O560" s="160">
        <f t="shared" si="444"/>
        <v>71374.514333333325</v>
      </c>
    </row>
    <row r="561" spans="1:15" ht="29.25" customHeight="1" x14ac:dyDescent="0.2">
      <c r="A561" s="186">
        <v>461</v>
      </c>
      <c r="B561" s="188" t="s">
        <v>317</v>
      </c>
      <c r="C561" s="188" t="s">
        <v>310</v>
      </c>
      <c r="D561" s="91" t="s">
        <v>566</v>
      </c>
      <c r="E561" s="189" t="s">
        <v>260</v>
      </c>
      <c r="F561" s="189" t="s">
        <v>19</v>
      </c>
      <c r="G561" s="140">
        <v>100000</v>
      </c>
      <c r="H561" s="140">
        <v>0</v>
      </c>
      <c r="I561" s="140">
        <f t="shared" si="442"/>
        <v>100000</v>
      </c>
      <c r="J561" s="141">
        <f>IF(G561&gt;=Datos!$D$14,(Datos!$D$14*Datos!$C$14),IF(G561&lt;=Datos!$D$14,(G561*Datos!$C$14)))</f>
        <v>2870</v>
      </c>
      <c r="K561" s="142">
        <f>IF((G561-J561-L561)&lt;=Datos!$G$7,"0",IF((G561-J561-L561)&lt;=Datos!$G$8,((G561-J561-L561)-Datos!$F$8)*Datos!$I$6,IF((G561-J561-L561)&lt;=Datos!$G$9,Datos!$I$8+((G561-J561-L561)-Datos!$F$9)*Datos!$J$6,IF((G561-J561-L561)&gt;=Datos!$F$10,(Datos!$I$8+Datos!$J$8)+((G561-J561-L561)-Datos!$F$10)*Datos!$K$6))))</f>
        <v>12105.360666666667</v>
      </c>
      <c r="L561" s="141">
        <f>IF(G561&gt;=Datos!$D$15,(Datos!$D$15*Datos!$C$15),IF(G561&lt;=Datos!$D$15,(G561*Datos!$C$15)))</f>
        <v>3040</v>
      </c>
      <c r="M561" s="140">
        <v>10011.950000000001</v>
      </c>
      <c r="N561" s="140">
        <f t="shared" si="443"/>
        <v>28027.310666666668</v>
      </c>
      <c r="O561" s="160">
        <f t="shared" si="444"/>
        <v>71972.689333333328</v>
      </c>
    </row>
    <row r="562" spans="1:15" ht="29.25" customHeight="1" x14ac:dyDescent="0.2">
      <c r="A562" s="186">
        <v>462</v>
      </c>
      <c r="B562" s="188" t="s">
        <v>47</v>
      </c>
      <c r="C562" s="188" t="s">
        <v>310</v>
      </c>
      <c r="D562" s="91" t="s">
        <v>554</v>
      </c>
      <c r="E562" s="189" t="s">
        <v>260</v>
      </c>
      <c r="F562" s="189" t="s">
        <v>19</v>
      </c>
      <c r="G562" s="140">
        <v>86711.63</v>
      </c>
      <c r="H562" s="140">
        <v>0</v>
      </c>
      <c r="I562" s="140">
        <f t="shared" si="442"/>
        <v>86711.63</v>
      </c>
      <c r="J562" s="141">
        <f>IF(G562&gt;=Datos!$D$14,(Datos!$D$14*Datos!$C$14),IF(G562&lt;=Datos!$D$14,(G562*Datos!$C$14)))</f>
        <v>2488.6237810000002</v>
      </c>
      <c r="K562" s="142">
        <v>8499.67</v>
      </c>
      <c r="L562" s="141">
        <f>IF(G562&gt;=Datos!$D$15,(Datos!$D$15*Datos!$C$15),IF(G562&lt;=Datos!$D$15,(G562*Datos!$C$15)))</f>
        <v>2636.0335520000003</v>
      </c>
      <c r="M562" s="140">
        <v>5048.5200000000004</v>
      </c>
      <c r="N562" s="140">
        <f t="shared" si="443"/>
        <v>18672.847333000002</v>
      </c>
      <c r="O562" s="160">
        <f t="shared" si="444"/>
        <v>68038.782667000007</v>
      </c>
    </row>
    <row r="563" spans="1:15" ht="29.25" customHeight="1" x14ac:dyDescent="0.2">
      <c r="A563" s="186">
        <v>463</v>
      </c>
      <c r="B563" s="188" t="s">
        <v>764</v>
      </c>
      <c r="C563" s="188" t="s">
        <v>310</v>
      </c>
      <c r="D563" s="91" t="s">
        <v>268</v>
      </c>
      <c r="E563" s="189" t="s">
        <v>260</v>
      </c>
      <c r="F563" s="189" t="s">
        <v>19</v>
      </c>
      <c r="G563" s="140">
        <v>76230</v>
      </c>
      <c r="H563" s="140">
        <v>0</v>
      </c>
      <c r="I563" s="140">
        <f t="shared" ref="I563" si="445">SUM(G563:H563)</f>
        <v>76230</v>
      </c>
      <c r="J563" s="141">
        <f>IF(G563&gt;=Datos!$D$14,(Datos!$D$14*Datos!$C$14),IF(G563&lt;=Datos!$D$14,(G563*Datos!$C$14)))</f>
        <v>2187.8009999999999</v>
      </c>
      <c r="K563" s="142">
        <f>IF((G563-J563-L563)&lt;=Datos!$G$7,"0",IF((G563-J563-L563)&lt;=Datos!$G$8,((G563-J563-L563)-Datos!$F$8)*Datos!$I$6,IF((G563-J563-L563)&lt;=Datos!$G$9,Datos!$I$8+((G563-J563-L563)-Datos!$F$9)*Datos!$J$6,IF((G563-J563-L563)&gt;=Datos!$F$10,(Datos!$I$8+Datos!$J$8)+((G563-J563-L563)-Datos!$F$10)*Datos!$K$6))))</f>
        <v>6540.8370666666669</v>
      </c>
      <c r="L563" s="141">
        <f>IF(G563&gt;=Datos!$D$15,(Datos!$D$15*Datos!$C$15),IF(G563&lt;=Datos!$D$15,(G563*Datos!$C$15)))</f>
        <v>2317.3919999999998</v>
      </c>
      <c r="M563" s="140">
        <v>25</v>
      </c>
      <c r="N563" s="140">
        <f t="shared" ref="N563" si="446">SUM(J563:M563)</f>
        <v>11071.030066666666</v>
      </c>
      <c r="O563" s="160">
        <f t="shared" ref="O563" si="447">+G563-N563</f>
        <v>65158.969933333334</v>
      </c>
    </row>
    <row r="564" spans="1:15" ht="29.25" customHeight="1" x14ac:dyDescent="0.2">
      <c r="A564" s="186">
        <v>464</v>
      </c>
      <c r="B564" s="188" t="s">
        <v>125</v>
      </c>
      <c r="C564" s="188" t="s">
        <v>955</v>
      </c>
      <c r="D564" s="91" t="s">
        <v>268</v>
      </c>
      <c r="E564" s="189" t="s">
        <v>260</v>
      </c>
      <c r="F564" s="189" t="s">
        <v>19</v>
      </c>
      <c r="G564" s="140">
        <v>95599.15</v>
      </c>
      <c r="H564" s="140">
        <v>0</v>
      </c>
      <c r="I564" s="140">
        <f t="shared" ref="I564:I565" si="448">SUM(G564:H564)</f>
        <v>95599.15</v>
      </c>
      <c r="J564" s="141">
        <f>IF(G564&gt;=Datos!$D$14,(Datos!$D$14*Datos!$C$14),IF(G564&lt;=Datos!$D$14,(G564*Datos!$C$14)))</f>
        <v>2743.6956049999999</v>
      </c>
      <c r="K564" s="142">
        <v>10590.23</v>
      </c>
      <c r="L564" s="141">
        <f>IF(G564&gt;=Datos!$D$15,(Datos!$D$15*Datos!$C$15),IF(G564&lt;=Datos!$D$15,(G564*Datos!$C$15)))</f>
        <v>2906.21416</v>
      </c>
      <c r="M564" s="140">
        <v>1944.78</v>
      </c>
      <c r="N564" s="140">
        <f t="shared" ref="N564:N565" si="449">SUM(J564:M564)</f>
        <v>18184.919764999999</v>
      </c>
      <c r="O564" s="160">
        <f t="shared" ref="O564:O565" si="450">+G564-N564</f>
        <v>77414.230234999995</v>
      </c>
    </row>
    <row r="565" spans="1:15" ht="29.25" customHeight="1" x14ac:dyDescent="0.2">
      <c r="A565" s="186">
        <v>465</v>
      </c>
      <c r="B565" s="188" t="s">
        <v>314</v>
      </c>
      <c r="C565" s="188" t="s">
        <v>955</v>
      </c>
      <c r="D565" s="91" t="s">
        <v>419</v>
      </c>
      <c r="E565" s="189" t="s">
        <v>260</v>
      </c>
      <c r="F565" s="189" t="s">
        <v>19</v>
      </c>
      <c r="G565" s="140">
        <v>35000</v>
      </c>
      <c r="H565" s="140">
        <v>0</v>
      </c>
      <c r="I565" s="140">
        <f t="shared" si="448"/>
        <v>35000</v>
      </c>
      <c r="J565" s="141">
        <f>IF(G565&gt;=Datos!$D$14,(Datos!$D$14*Datos!$C$14),IF(G565&lt;=Datos!$D$14,(G565*Datos!$C$14)))</f>
        <v>1004.5</v>
      </c>
      <c r="K565" s="142" t="str">
        <f>IF((G565-J565-L565)&lt;=Datos!$G$7,"0",IF((G565-J565-L565)&lt;=Datos!$G$8,((G565-J565-L565)-Datos!$F$8)*Datos!$I$6,IF((G565-J565-L565)&lt;=Datos!$G$9,Datos!$I$8+((G565-J565-L565)-Datos!$F$9)*Datos!$J$6,IF((G565-J565-L565)&gt;=Datos!$F$10,(Datos!$I$8+Datos!$J$8)+((G565-J565-L565)-Datos!$F$10)*Datos!$K$6))))</f>
        <v>0</v>
      </c>
      <c r="L565" s="141">
        <f>IF(G565&gt;=Datos!$D$15,(Datos!$D$15*Datos!$C$15),IF(G565&lt;=Datos!$D$15,(G565*Datos!$C$15)))</f>
        <v>1064</v>
      </c>
      <c r="M565" s="140">
        <v>10025</v>
      </c>
      <c r="N565" s="140">
        <f t="shared" si="449"/>
        <v>12093.5</v>
      </c>
      <c r="O565" s="160">
        <f t="shared" si="450"/>
        <v>22906.5</v>
      </c>
    </row>
    <row r="566" spans="1:15" ht="29.25" customHeight="1" x14ac:dyDescent="0.2">
      <c r="A566" s="186">
        <v>466</v>
      </c>
      <c r="B566" s="237" t="s">
        <v>114</v>
      </c>
      <c r="C566" s="188" t="s">
        <v>310</v>
      </c>
      <c r="D566" s="116" t="s">
        <v>568</v>
      </c>
      <c r="E566" s="189" t="s">
        <v>260</v>
      </c>
      <c r="F566" s="189" t="s">
        <v>261</v>
      </c>
      <c r="G566" s="140">
        <v>76230</v>
      </c>
      <c r="H566" s="140">
        <v>0</v>
      </c>
      <c r="I566" s="140">
        <f t="shared" si="442"/>
        <v>76230</v>
      </c>
      <c r="J566" s="141">
        <f>IF(G566&gt;=Datos!$D$14,(Datos!$D$14*Datos!$C$14),IF(G566&lt;=Datos!$D$14,(G566*Datos!$C$14)))</f>
        <v>2187.8009999999999</v>
      </c>
      <c r="K566" s="142">
        <f>IF((G566-J566-L566)&lt;=Datos!$G$7,"0",IF((G566-J566-L566)&lt;=Datos!$G$8,((G566-J566-L566)-Datos!$F$8)*Datos!$I$6,IF((G566-J566-L566)&lt;=Datos!$G$9,Datos!$I$8+((G566-J566-L566)-Datos!$F$9)*Datos!$J$6,IF((G566-J566-L566)&gt;=Datos!$F$10,(Datos!$I$8+Datos!$J$8)+((G566-J566-L566)-Datos!$F$10)*Datos!$K$6))))</f>
        <v>6540.8370666666669</v>
      </c>
      <c r="L566" s="141">
        <f>IF(G566&gt;=Datos!$D$15,(Datos!$D$15*Datos!$C$15),IF(G566&lt;=Datos!$D$15,(G566*Datos!$C$15)))</f>
        <v>2317.3919999999998</v>
      </c>
      <c r="M566" s="140">
        <v>25</v>
      </c>
      <c r="N566" s="140">
        <f t="shared" si="443"/>
        <v>11071.030066666666</v>
      </c>
      <c r="O566" s="160">
        <f t="shared" si="444"/>
        <v>65158.969933333334</v>
      </c>
    </row>
    <row r="567" spans="1:15" ht="29.25" customHeight="1" x14ac:dyDescent="0.2">
      <c r="A567" s="186">
        <v>467</v>
      </c>
      <c r="B567" s="237" t="s">
        <v>417</v>
      </c>
      <c r="C567" s="188" t="s">
        <v>310</v>
      </c>
      <c r="D567" s="116" t="s">
        <v>419</v>
      </c>
      <c r="E567" s="189" t="s">
        <v>260</v>
      </c>
      <c r="F567" s="189" t="s">
        <v>19</v>
      </c>
      <c r="G567" s="140">
        <v>35000</v>
      </c>
      <c r="H567" s="140">
        <v>0</v>
      </c>
      <c r="I567" s="140">
        <f t="shared" si="442"/>
        <v>35000</v>
      </c>
      <c r="J567" s="141">
        <f>IF(G567&gt;=Datos!$D$14,(Datos!$D$14*Datos!$C$14),IF(G567&lt;=Datos!$D$14,(G567*Datos!$C$14)))</f>
        <v>1004.5</v>
      </c>
      <c r="K567" s="142" t="str">
        <f>IF((G567-J567-L567)&lt;=Datos!$G$7,"0",IF((G567-J567-L567)&lt;=Datos!$G$8,((G567-J567-L567)-Datos!$F$8)*Datos!$I$6,IF((G567-J567-L567)&lt;=Datos!$G$9,Datos!$I$8+((G567-J567-L567)-Datos!$F$9)*Datos!$J$6,IF((G567-J567-L567)&gt;=Datos!$F$10,(Datos!$I$8+Datos!$J$8)+((G567-J567-L567)-Datos!$F$10)*Datos!$K$6))))</f>
        <v>0</v>
      </c>
      <c r="L567" s="141">
        <f>IF(G567&gt;=Datos!$D$15,(Datos!$D$15*Datos!$C$15),IF(G567&lt;=Datos!$D$15,(G567*Datos!$C$15)))</f>
        <v>1064</v>
      </c>
      <c r="M567" s="140">
        <v>25</v>
      </c>
      <c r="N567" s="140">
        <f t="shared" si="443"/>
        <v>2093.5</v>
      </c>
      <c r="O567" s="160">
        <f t="shared" si="444"/>
        <v>32906.5</v>
      </c>
    </row>
    <row r="568" spans="1:15" ht="29.25" customHeight="1" x14ac:dyDescent="0.2">
      <c r="A568" s="186">
        <v>468</v>
      </c>
      <c r="B568" s="237" t="s">
        <v>318</v>
      </c>
      <c r="C568" s="188" t="s">
        <v>310</v>
      </c>
      <c r="D568" s="116" t="s">
        <v>652</v>
      </c>
      <c r="E568" s="189" t="s">
        <v>260</v>
      </c>
      <c r="F568" s="189" t="s">
        <v>19</v>
      </c>
      <c r="G568" s="140">
        <v>76230</v>
      </c>
      <c r="H568" s="140">
        <v>0</v>
      </c>
      <c r="I568" s="140">
        <f t="shared" si="442"/>
        <v>76230</v>
      </c>
      <c r="J568" s="141">
        <f>IF(G568&gt;=Datos!$D$14,(Datos!$D$14*Datos!$C$14),IF(G568&lt;=Datos!$D$14,(G568*Datos!$C$14)))</f>
        <v>2187.8009999999999</v>
      </c>
      <c r="K568" s="142">
        <f>IF((G568-J568-L568)&lt;=Datos!$G$7,"0",IF((G568-J568-L568)&lt;=Datos!$G$8,((G568-J568-L568)-Datos!$F$8)*Datos!$I$6,IF((G568-J568-L568)&lt;=Datos!$G$9,Datos!$I$8+((G568-J568-L568)-Datos!$F$9)*Datos!$J$6,IF((G568-J568-L568)&gt;=Datos!$F$10,(Datos!$I$8+Datos!$J$8)+((G568-J568-L568)-Datos!$F$10)*Datos!$K$6))))</f>
        <v>6540.8370666666669</v>
      </c>
      <c r="L568" s="141">
        <f>IF(G568&gt;=Datos!$D$15,(Datos!$D$15*Datos!$C$15),IF(G568&lt;=Datos!$D$15,(G568*Datos!$C$15)))</f>
        <v>2317.3919999999998</v>
      </c>
      <c r="M568" s="140">
        <v>25</v>
      </c>
      <c r="N568" s="140">
        <f t="shared" si="443"/>
        <v>11071.030066666666</v>
      </c>
      <c r="O568" s="160">
        <f t="shared" si="444"/>
        <v>65158.969933333334</v>
      </c>
    </row>
    <row r="569" spans="1:15" ht="29.25" customHeight="1" x14ac:dyDescent="0.2">
      <c r="A569" s="186">
        <v>469</v>
      </c>
      <c r="B569" s="237" t="s">
        <v>744</v>
      </c>
      <c r="C569" s="188" t="s">
        <v>310</v>
      </c>
      <c r="D569" s="116" t="s">
        <v>1121</v>
      </c>
      <c r="E569" s="189" t="s">
        <v>260</v>
      </c>
      <c r="F569" s="189" t="s">
        <v>19</v>
      </c>
      <c r="G569" s="140">
        <v>90000</v>
      </c>
      <c r="H569" s="140">
        <v>0</v>
      </c>
      <c r="I569" s="140">
        <f t="shared" ref="I569:I570" si="451">SUM(G569:H569)</f>
        <v>90000</v>
      </c>
      <c r="J569" s="141">
        <f>IF(G569&gt;=Datos!$D$14,(Datos!$D$14*Datos!$C$14),IF(G569&lt;=Datos!$D$14,(G569*Datos!$C$14)))</f>
        <v>2583</v>
      </c>
      <c r="K569" s="142">
        <f>IF((G569-J569-L569)&lt;=Datos!$G$7,"0",IF((G569-J569-L569)&lt;=Datos!$G$8,((G569-J569-L569)-Datos!$F$8)*Datos!$I$6,IF((G569-J569-L569)&lt;=Datos!$G$9,Datos!$I$8+((G569-J569-L569)-Datos!$F$9)*Datos!$J$6,IF((G569-J569-L569)&gt;=Datos!$F$10,(Datos!$I$8+Datos!$J$8)+((G569-J569-L569)-Datos!$F$10)*Datos!$K$6))))</f>
        <v>9753.1106666666674</v>
      </c>
      <c r="L569" s="141">
        <f>IF(G569&gt;=Datos!$D$15,(Datos!$D$15*Datos!$C$15),IF(G569&lt;=Datos!$D$15,(G569*Datos!$C$15)))</f>
        <v>2736</v>
      </c>
      <c r="M569" s="140">
        <v>25</v>
      </c>
      <c r="N569" s="140">
        <f t="shared" ref="N569:N570" si="452">SUM(J569:M569)</f>
        <v>15097.110666666667</v>
      </c>
      <c r="O569" s="160">
        <f t="shared" ref="O569:O570" si="453">+G569-N569</f>
        <v>74902.889333333325</v>
      </c>
    </row>
    <row r="570" spans="1:15" s="243" customFormat="1" ht="29.25" customHeight="1" x14ac:dyDescent="0.2">
      <c r="A570" s="186">
        <v>470</v>
      </c>
      <c r="B570" s="187" t="s">
        <v>529</v>
      </c>
      <c r="C570" s="187" t="s">
        <v>310</v>
      </c>
      <c r="D570" s="116" t="s">
        <v>419</v>
      </c>
      <c r="E570" s="238" t="s">
        <v>260</v>
      </c>
      <c r="F570" s="238" t="s">
        <v>19</v>
      </c>
      <c r="G570" s="239">
        <v>50000</v>
      </c>
      <c r="H570" s="239">
        <v>0</v>
      </c>
      <c r="I570" s="239">
        <f t="shared" si="451"/>
        <v>50000</v>
      </c>
      <c r="J570" s="240">
        <f>IF(G570&gt;=Datos!$D$14,(Datos!$D$14*Datos!$C$14),IF(G570&lt;=Datos!$D$14,(G570*Datos!$C$14)))</f>
        <v>1435</v>
      </c>
      <c r="K570" s="241">
        <f>IF((G570-J570-L570)&lt;=Datos!$G$7,"0",IF((G570-J570-L570)&lt;=Datos!$G$8,((G570-J570-L570)-Datos!$F$8)*Datos!$I$6,IF((G570-J570-L570)&lt;=Datos!$G$9,Datos!$I$8+((G570-J570-L570)-Datos!$F$9)*Datos!$J$6,IF((G570-J570-L570)&gt;=Datos!$F$10,(Datos!$I$8+Datos!$J$8)+((G570-J570-L570)-Datos!$F$10)*Datos!$K$6))))</f>
        <v>1853.9984999999997</v>
      </c>
      <c r="L570" s="240">
        <f>IF(G570&gt;=Datos!$D$15,(Datos!$D$15*Datos!$C$15),IF(G570&lt;=Datos!$D$15,(G570*Datos!$C$15)))</f>
        <v>1520</v>
      </c>
      <c r="M570" s="239">
        <v>25</v>
      </c>
      <c r="N570" s="239">
        <f t="shared" si="452"/>
        <v>4833.9984999999997</v>
      </c>
      <c r="O570" s="242">
        <f t="shared" si="453"/>
        <v>45166.001499999998</v>
      </c>
    </row>
    <row r="571" spans="1:15" ht="29.25" customHeight="1" x14ac:dyDescent="0.2">
      <c r="A571" s="186">
        <v>471</v>
      </c>
      <c r="B571" s="237" t="s">
        <v>1119</v>
      </c>
      <c r="C571" s="188" t="s">
        <v>1059</v>
      </c>
      <c r="D571" s="116" t="s">
        <v>419</v>
      </c>
      <c r="E571" s="189" t="s">
        <v>260</v>
      </c>
      <c r="F571" s="189" t="s">
        <v>19</v>
      </c>
      <c r="G571" s="140">
        <v>50000</v>
      </c>
      <c r="H571" s="140">
        <v>0</v>
      </c>
      <c r="I571" s="140">
        <f t="shared" ref="I571" si="454">SUM(G571:H571)</f>
        <v>50000</v>
      </c>
      <c r="J571" s="141">
        <f>IF(G571&gt;=Datos!$D$14,(Datos!$D$14*Datos!$C$14),IF(G571&lt;=Datos!$D$14,(G571*Datos!$C$14)))</f>
        <v>1435</v>
      </c>
      <c r="K571" s="142">
        <f>IF((G571-J571-L571)&lt;=Datos!$G$7,"0",IF((G571-J571-L571)&lt;=Datos!$G$8,((G571-J571-L571)-Datos!$F$8)*Datos!$I$6,IF((G571-J571-L571)&lt;=Datos!$G$9,Datos!$I$8+((G571-J571-L571)-Datos!$F$9)*Datos!$J$6,IF((G571-J571-L571)&gt;=Datos!$F$10,(Datos!$I$8+Datos!$J$8)+((G571-J571-L571)-Datos!$F$10)*Datos!$K$6))))</f>
        <v>1853.9984999999997</v>
      </c>
      <c r="L571" s="141">
        <f>IF(G571&gt;=Datos!$D$15,(Datos!$D$15*Datos!$C$15),IF(G571&lt;=Datos!$D$15,(G571*Datos!$C$15)))</f>
        <v>1520</v>
      </c>
      <c r="M571" s="140">
        <v>25</v>
      </c>
      <c r="N571" s="140">
        <f t="shared" ref="N571" si="455">SUM(J571:M571)</f>
        <v>4833.9984999999997</v>
      </c>
      <c r="O571" s="160">
        <f t="shared" ref="O571" si="456">+G571-N571</f>
        <v>45166.001499999998</v>
      </c>
    </row>
    <row r="572" spans="1:15" s="193" customFormat="1" ht="29.25" customHeight="1" x14ac:dyDescent="0.2">
      <c r="A572" s="282" t="s">
        <v>422</v>
      </c>
      <c r="B572" s="307"/>
      <c r="C572" s="205">
        <v>33</v>
      </c>
      <c r="D572" s="220"/>
      <c r="E572" s="206"/>
      <c r="F572" s="207"/>
      <c r="G572" s="145">
        <f t="shared" ref="G572:O572" si="457">SUM(G538:G571)</f>
        <v>2145963.2799999998</v>
      </c>
      <c r="H572" s="145">
        <f t="shared" si="457"/>
        <v>0</v>
      </c>
      <c r="I572" s="145">
        <f t="shared" si="457"/>
        <v>2145963.2799999998</v>
      </c>
      <c r="J572" s="145">
        <f t="shared" si="457"/>
        <v>61589.146136000003</v>
      </c>
      <c r="K572" s="145">
        <f t="shared" si="457"/>
        <v>154547.82859583333</v>
      </c>
      <c r="L572" s="145">
        <f t="shared" si="457"/>
        <v>65237.283712000004</v>
      </c>
      <c r="M572" s="145">
        <f t="shared" si="457"/>
        <v>51726.130000000005</v>
      </c>
      <c r="N572" s="145">
        <f t="shared" si="457"/>
        <v>333100.38844383322</v>
      </c>
      <c r="O572" s="145">
        <f t="shared" si="457"/>
        <v>1812862.891556167</v>
      </c>
    </row>
    <row r="573" spans="1:15" ht="29.25" customHeight="1" x14ac:dyDescent="0.2">
      <c r="A573" s="282" t="s">
        <v>427</v>
      </c>
      <c r="B573" s="283"/>
      <c r="C573" s="283"/>
      <c r="D573" s="283"/>
      <c r="E573" s="283"/>
      <c r="F573" s="283"/>
      <c r="G573" s="283"/>
      <c r="H573" s="283"/>
      <c r="I573" s="283"/>
      <c r="J573" s="283"/>
      <c r="K573" s="283"/>
      <c r="L573" s="283"/>
      <c r="M573" s="283"/>
      <c r="N573" s="283"/>
      <c r="O573" s="284"/>
    </row>
    <row r="574" spans="1:15" ht="29.25" customHeight="1" x14ac:dyDescent="0.2">
      <c r="A574" s="186">
        <v>472</v>
      </c>
      <c r="B574" s="188" t="s">
        <v>212</v>
      </c>
      <c r="C574" s="188" t="s">
        <v>385</v>
      </c>
      <c r="D574" s="91" t="s">
        <v>377</v>
      </c>
      <c r="E574" s="189" t="s">
        <v>260</v>
      </c>
      <c r="F574" s="189" t="s">
        <v>19</v>
      </c>
      <c r="G574" s="140">
        <v>145000</v>
      </c>
      <c r="H574" s="140">
        <v>0</v>
      </c>
      <c r="I574" s="140">
        <f>SUM(G574:H574)</f>
        <v>145000</v>
      </c>
      <c r="J574" s="141">
        <f>IF(G574&gt;=Datos!$D$14,(Datos!$D$14*Datos!$C$14),IF(G574&lt;=Datos!$D$14,(G574*Datos!$C$14)))</f>
        <v>4161.5</v>
      </c>
      <c r="K574" s="142">
        <v>22210.55</v>
      </c>
      <c r="L574" s="141">
        <f>IF(G574&gt;=Datos!$D$15,(Datos!$D$15*Datos!$C$15),IF(G574&lt;=Datos!$D$15,(G574*Datos!$C$15)))</f>
        <v>4408</v>
      </c>
      <c r="M574" s="140">
        <v>1944.78</v>
      </c>
      <c r="N574" s="140">
        <f>SUM(J574:M574)</f>
        <v>32724.829999999998</v>
      </c>
      <c r="O574" s="160">
        <f>+G574-N574</f>
        <v>112275.17</v>
      </c>
    </row>
    <row r="575" spans="1:15" ht="29.25" customHeight="1" x14ac:dyDescent="0.2">
      <c r="A575" s="186">
        <v>473</v>
      </c>
      <c r="B575" s="188" t="s">
        <v>882</v>
      </c>
      <c r="C575" s="188" t="s">
        <v>310</v>
      </c>
      <c r="D575" s="91" t="s">
        <v>229</v>
      </c>
      <c r="E575" s="189" t="s">
        <v>260</v>
      </c>
      <c r="F575" s="189" t="s">
        <v>19</v>
      </c>
      <c r="G575" s="140">
        <v>33000</v>
      </c>
      <c r="H575" s="140">
        <v>0</v>
      </c>
      <c r="I575" s="140">
        <f>SUM(G575:H575)</f>
        <v>33000</v>
      </c>
      <c r="J575" s="141">
        <f>IF(G575&gt;=Datos!$D$14,(Datos!$D$14*Datos!$C$14),IF(G575&lt;=Datos!$D$14,(G575*Datos!$C$14)))</f>
        <v>947.1</v>
      </c>
      <c r="K575" s="142" t="str">
        <f>IF((G575-J575-L575)&lt;=Datos!$G$7,"0",IF((G575-J575-L575)&lt;=Datos!$G$8,((G575-J575-L575)-Datos!$F$8)*Datos!$I$6,IF((G575-J575-L575)&lt;=Datos!$G$9,Datos!$I$8+((G575-J575-L575)-Datos!$F$9)*Datos!$J$6,IF((G575-J575-L575)&gt;=Datos!$F$10,(Datos!$I$8+Datos!$J$8)+((G575-J575-L575)-Datos!$F$10)*Datos!$K$6))))</f>
        <v>0</v>
      </c>
      <c r="L575" s="141">
        <f>IF(G575&gt;=Datos!$D$15,(Datos!$D$15*Datos!$C$15),IF(G575&lt;=Datos!$D$15,(G575*Datos!$C$15)))</f>
        <v>1003.2</v>
      </c>
      <c r="M575" s="140">
        <v>25</v>
      </c>
      <c r="N575" s="140">
        <f>SUM(J575:M575)</f>
        <v>1975.3000000000002</v>
      </c>
      <c r="O575" s="160">
        <f>+G575-N575</f>
        <v>31024.7</v>
      </c>
    </row>
    <row r="576" spans="1:15" s="193" customFormat="1" ht="29.25" customHeight="1" x14ac:dyDescent="0.2">
      <c r="A576" s="282" t="s">
        <v>422</v>
      </c>
      <c r="B576" s="283"/>
      <c r="C576" s="191">
        <v>2</v>
      </c>
      <c r="D576" s="218"/>
      <c r="E576" s="192"/>
      <c r="F576" s="144"/>
      <c r="G576" s="145">
        <f>SUM(G574:G575)</f>
        <v>178000</v>
      </c>
      <c r="H576" s="145">
        <f t="shared" ref="H576:O576" si="458">SUM(H574:H575)</f>
        <v>0</v>
      </c>
      <c r="I576" s="145">
        <f t="shared" si="458"/>
        <v>178000</v>
      </c>
      <c r="J576" s="145">
        <f t="shared" si="458"/>
        <v>5108.6000000000004</v>
      </c>
      <c r="K576" s="145">
        <f t="shared" si="458"/>
        <v>22210.55</v>
      </c>
      <c r="L576" s="145">
        <f t="shared" si="458"/>
        <v>5411.2</v>
      </c>
      <c r="M576" s="145">
        <f t="shared" si="458"/>
        <v>1969.78</v>
      </c>
      <c r="N576" s="145">
        <f t="shared" si="458"/>
        <v>34700.129999999997</v>
      </c>
      <c r="O576" s="145">
        <f t="shared" si="458"/>
        <v>143299.87</v>
      </c>
    </row>
    <row r="577" spans="1:15" ht="29.25" customHeight="1" x14ac:dyDescent="0.2">
      <c r="A577" s="282" t="s">
        <v>446</v>
      </c>
      <c r="B577" s="283"/>
      <c r="C577" s="283"/>
      <c r="D577" s="283"/>
      <c r="E577" s="283"/>
      <c r="F577" s="283"/>
      <c r="G577" s="283"/>
      <c r="H577" s="283"/>
      <c r="I577" s="283"/>
      <c r="J577" s="283"/>
      <c r="K577" s="283"/>
      <c r="L577" s="283"/>
      <c r="M577" s="283"/>
      <c r="N577" s="283"/>
      <c r="O577" s="284"/>
    </row>
    <row r="578" spans="1:15" ht="29.25" customHeight="1" x14ac:dyDescent="0.2">
      <c r="A578" s="186">
        <v>474</v>
      </c>
      <c r="B578" s="188" t="s">
        <v>563</v>
      </c>
      <c r="C578" s="188" t="s">
        <v>264</v>
      </c>
      <c r="D578" s="91" t="s">
        <v>554</v>
      </c>
      <c r="E578" s="189" t="s">
        <v>260</v>
      </c>
      <c r="F578" s="189" t="s">
        <v>19</v>
      </c>
      <c r="G578" s="140">
        <v>76230</v>
      </c>
      <c r="H578" s="140">
        <v>0</v>
      </c>
      <c r="I578" s="140">
        <f t="shared" ref="I578:I639" si="459">SUM(G578:H578)</f>
        <v>76230</v>
      </c>
      <c r="J578" s="141">
        <f>IF(G578&gt;=Datos!$D$14,(Datos!$D$14*Datos!$C$14),IF(G578&lt;=Datos!$D$14,(G578*Datos!$C$14)))</f>
        <v>2187.8009999999999</v>
      </c>
      <c r="K578" s="142">
        <f>IF((G578-J578-L578)&lt;=Datos!$G$7,"0",IF((G578-J578-L578)&lt;=Datos!$G$8,((G578-J578-L578)-Datos!$F$8)*Datos!$I$6,IF((G578-J578-L578)&lt;=Datos!$G$9,Datos!$I$8+((G578-J578-L578)-Datos!$F$9)*Datos!$J$6,IF((G578-J578-L578)&gt;=Datos!$F$10,(Datos!$I$8+Datos!$J$8)+((G578-J578-L578)-Datos!$F$10)*Datos!$K$6))))</f>
        <v>6540.8370666666669</v>
      </c>
      <c r="L578" s="141">
        <f>IF(G578&gt;=Datos!$D$15,(Datos!$D$15*Datos!$C$15),IF(G578&lt;=Datos!$D$15,(G578*Datos!$C$15)))</f>
        <v>2317.3919999999998</v>
      </c>
      <c r="M578" s="140">
        <v>25</v>
      </c>
      <c r="N578" s="140">
        <f t="shared" ref="N578:N603" si="460">SUM(J578:M578)</f>
        <v>11071.030066666666</v>
      </c>
      <c r="O578" s="160">
        <f t="shared" ref="O578:O603" si="461">+G578-N578</f>
        <v>65158.969933333334</v>
      </c>
    </row>
    <row r="579" spans="1:15" ht="29.25" customHeight="1" x14ac:dyDescent="0.2">
      <c r="A579" s="186">
        <v>475</v>
      </c>
      <c r="B579" s="188" t="s">
        <v>619</v>
      </c>
      <c r="C579" s="188" t="s">
        <v>264</v>
      </c>
      <c r="D579" s="91" t="s">
        <v>566</v>
      </c>
      <c r="E579" s="189" t="s">
        <v>260</v>
      </c>
      <c r="F579" s="189" t="s">
        <v>19</v>
      </c>
      <c r="G579" s="140">
        <v>80000</v>
      </c>
      <c r="H579" s="140">
        <v>0</v>
      </c>
      <c r="I579" s="140">
        <f t="shared" si="459"/>
        <v>80000</v>
      </c>
      <c r="J579" s="141">
        <f>IF(G579&gt;=Datos!$D$14,(Datos!$D$14*Datos!$C$14),IF(G579&lt;=Datos!$D$14,(G579*Datos!$C$14)))</f>
        <v>2296</v>
      </c>
      <c r="K579" s="142">
        <f>IF((G579-J579-L579)&lt;=Datos!$G$7,"0",IF((G579-J579-L579)&lt;=Datos!$G$8,((G579-J579-L579)-Datos!$F$8)*Datos!$I$6,IF((G579-J579-L579)&lt;=Datos!$G$9,Datos!$I$8+((G579-J579-L579)-Datos!$F$9)*Datos!$J$6,IF((G579-J579-L579)&gt;=Datos!$F$10,(Datos!$I$8+Datos!$J$8)+((G579-J579-L579)-Datos!$F$10)*Datos!$K$6))))</f>
        <v>7400.8606666666674</v>
      </c>
      <c r="L579" s="141">
        <f>IF(G579&gt;=Datos!$D$15,(Datos!$D$15*Datos!$C$15),IF(G579&lt;=Datos!$D$15,(G579*Datos!$C$15)))</f>
        <v>2432</v>
      </c>
      <c r="M579" s="140">
        <v>25</v>
      </c>
      <c r="N579" s="140">
        <f t="shared" ref="N579:N593" si="462">SUM(J579:M579)</f>
        <v>12153.860666666667</v>
      </c>
      <c r="O579" s="160">
        <f t="shared" ref="O579:O593" si="463">+G579-N579</f>
        <v>67846.139333333325</v>
      </c>
    </row>
    <row r="580" spans="1:15" ht="29.25" customHeight="1" x14ac:dyDescent="0.2">
      <c r="A580" s="186">
        <v>476</v>
      </c>
      <c r="B580" s="188" t="s">
        <v>767</v>
      </c>
      <c r="C580" s="188" t="s">
        <v>264</v>
      </c>
      <c r="D580" s="91" t="s">
        <v>419</v>
      </c>
      <c r="E580" s="189" t="s">
        <v>260</v>
      </c>
      <c r="F580" s="189" t="s">
        <v>19</v>
      </c>
      <c r="G580" s="140">
        <v>35000</v>
      </c>
      <c r="H580" s="140">
        <v>0</v>
      </c>
      <c r="I580" s="140">
        <f t="shared" si="459"/>
        <v>35000</v>
      </c>
      <c r="J580" s="141">
        <f>IF(G580&gt;=Datos!$D$14,(Datos!$D$14*Datos!$C$14),IF(G580&lt;=Datos!$D$14,(G580*Datos!$C$14)))</f>
        <v>1004.5</v>
      </c>
      <c r="K580" s="142" t="str">
        <f>IF((G580-J580-L580)&lt;=Datos!$G$7,"0",IF((G580-J580-L580)&lt;=Datos!$G$8,((G580-J580-L580)-Datos!$F$8)*Datos!$I$6,IF((G580-J580-L580)&lt;=Datos!$G$9,Datos!$I$8+((G580-J580-L580)-Datos!$F$9)*Datos!$J$6,IF((G580-J580-L580)&gt;=Datos!$F$10,(Datos!$I$8+Datos!$J$8)+((G580-J580-L580)-Datos!$F$10)*Datos!$K$6))))</f>
        <v>0</v>
      </c>
      <c r="L580" s="141">
        <f>IF(G580&gt;=Datos!$D$15,(Datos!$D$15*Datos!$C$15),IF(G580&lt;=Datos!$D$15,(G580*Datos!$C$15)))</f>
        <v>1064</v>
      </c>
      <c r="M580" s="140">
        <v>25</v>
      </c>
      <c r="N580" s="140">
        <f t="shared" ref="N580:N586" si="464">SUM(J580:M580)</f>
        <v>2093.5</v>
      </c>
      <c r="O580" s="160">
        <f t="shared" ref="O580:O586" si="465">+G580-N580</f>
        <v>32906.5</v>
      </c>
    </row>
    <row r="581" spans="1:15" ht="29.25" customHeight="1" x14ac:dyDescent="0.2">
      <c r="A581" s="186">
        <v>477</v>
      </c>
      <c r="B581" s="188" t="s">
        <v>29</v>
      </c>
      <c r="C581" s="188" t="s">
        <v>264</v>
      </c>
      <c r="D581" s="91" t="s">
        <v>268</v>
      </c>
      <c r="E581" s="189" t="s">
        <v>260</v>
      </c>
      <c r="F581" s="189" t="s">
        <v>261</v>
      </c>
      <c r="G581" s="140">
        <v>76230</v>
      </c>
      <c r="H581" s="140">
        <v>0</v>
      </c>
      <c r="I581" s="140">
        <f t="shared" si="459"/>
        <v>76230</v>
      </c>
      <c r="J581" s="141">
        <f>IF(G581&gt;=Datos!$D$14,(Datos!$D$14*Datos!$C$14),IF(G581&lt;=Datos!$D$14,(G581*Datos!$C$14)))</f>
        <v>2187.8009999999999</v>
      </c>
      <c r="K581" s="142">
        <f>IF((G581-J581-L581)&lt;=Datos!$G$7,"0",IF((G581-J581-L581)&lt;=Datos!$G$8,((G581-J581-L581)-Datos!$F$8)*Datos!$I$6,IF((G581-J581-L581)&lt;=Datos!$G$9,Datos!$I$8+((G581-J581-L581)-Datos!$F$9)*Datos!$J$6,IF((G581-J581-L581)&gt;=Datos!$F$10,(Datos!$I$8+Datos!$J$8)+((G581-J581-L581)-Datos!$F$10)*Datos!$K$6))))</f>
        <v>6540.8370666666669</v>
      </c>
      <c r="L581" s="141">
        <f>IF(G581&gt;=Datos!$D$15,(Datos!$D$15*Datos!$C$15),IF(G581&lt;=Datos!$D$15,(G581*Datos!$C$15)))</f>
        <v>2317.3919999999998</v>
      </c>
      <c r="M581" s="140">
        <v>5025</v>
      </c>
      <c r="N581" s="140">
        <f t="shared" ref="N581:N582" si="466">SUM(J581:M581)</f>
        <v>16071.030066666666</v>
      </c>
      <c r="O581" s="160">
        <f t="shared" ref="O581:O582" si="467">+G581-N581</f>
        <v>60158.969933333334</v>
      </c>
    </row>
    <row r="582" spans="1:15" ht="29.25" customHeight="1" x14ac:dyDescent="0.2">
      <c r="A582" s="186">
        <v>478</v>
      </c>
      <c r="B582" s="188" t="s">
        <v>972</v>
      </c>
      <c r="C582" s="188" t="s">
        <v>264</v>
      </c>
      <c r="D582" s="91" t="s">
        <v>419</v>
      </c>
      <c r="E582" s="189" t="s">
        <v>260</v>
      </c>
      <c r="F582" s="189" t="s">
        <v>19</v>
      </c>
      <c r="G582" s="140">
        <v>35000</v>
      </c>
      <c r="H582" s="140">
        <v>0</v>
      </c>
      <c r="I582" s="140">
        <f t="shared" si="459"/>
        <v>35000</v>
      </c>
      <c r="J582" s="141">
        <f>IF(G582&gt;=Datos!$D$14,(Datos!$D$14*Datos!$C$14),IF(G582&lt;=Datos!$D$14,(G582*Datos!$C$14)))</f>
        <v>1004.5</v>
      </c>
      <c r="K582" s="142" t="str">
        <f>IF((G582-J582-L582)&lt;=Datos!$G$7,"0",IF((G582-J582-L582)&lt;=Datos!$G$8,((G582-J582-L582)-Datos!$F$8)*Datos!$I$6,IF((G582-J582-L582)&lt;=Datos!$G$9,Datos!$I$8+((G582-J582-L582)-Datos!$F$9)*Datos!$J$6,IF((G582-J582-L582)&gt;=Datos!$F$10,(Datos!$I$8+Datos!$J$8)+((G582-J582-L582)-Datos!$F$10)*Datos!$K$6))))</f>
        <v>0</v>
      </c>
      <c r="L582" s="141">
        <f>IF(G582&gt;=Datos!$D$15,(Datos!$D$15*Datos!$C$15),IF(G582&lt;=Datos!$D$15,(G582*Datos!$C$15)))</f>
        <v>1064</v>
      </c>
      <c r="M582" s="140">
        <v>25</v>
      </c>
      <c r="N582" s="140">
        <f t="shared" si="466"/>
        <v>2093.5</v>
      </c>
      <c r="O582" s="160">
        <f t="shared" si="467"/>
        <v>32906.5</v>
      </c>
    </row>
    <row r="583" spans="1:15" ht="29.25" customHeight="1" x14ac:dyDescent="0.2">
      <c r="A583" s="186">
        <v>479</v>
      </c>
      <c r="B583" s="188" t="s">
        <v>34</v>
      </c>
      <c r="C583" s="188" t="s">
        <v>264</v>
      </c>
      <c r="D583" s="91" t="s">
        <v>569</v>
      </c>
      <c r="E583" s="189" t="s">
        <v>260</v>
      </c>
      <c r="F583" s="189" t="s">
        <v>19</v>
      </c>
      <c r="G583" s="140">
        <v>91047.21</v>
      </c>
      <c r="H583" s="140">
        <v>0</v>
      </c>
      <c r="I583" s="140">
        <f t="shared" si="459"/>
        <v>91047.21</v>
      </c>
      <c r="J583" s="141">
        <f>IF(G583&gt;=Datos!$D$14,(Datos!$D$14*Datos!$C$14),IF(G583&lt;=Datos!$D$14,(G583*Datos!$C$14)))</f>
        <v>2613.0549270000001</v>
      </c>
      <c r="K583" s="142">
        <v>9519.5</v>
      </c>
      <c r="L583" s="141">
        <f>IF(G583&gt;=Datos!$D$15,(Datos!$D$15*Datos!$C$15),IF(G583&lt;=Datos!$D$15,(G583*Datos!$C$15)))</f>
        <v>2767.835184</v>
      </c>
      <c r="M583" s="140">
        <v>1944.78</v>
      </c>
      <c r="N583" s="140">
        <f t="shared" ref="N583" si="468">SUM(J583:M583)</f>
        <v>16845.170110999999</v>
      </c>
      <c r="O583" s="160">
        <f t="shared" ref="O583" si="469">+G583-N583</f>
        <v>74202.039889000007</v>
      </c>
    </row>
    <row r="584" spans="1:15" ht="29.25" customHeight="1" x14ac:dyDescent="0.2">
      <c r="A584" s="186">
        <v>480</v>
      </c>
      <c r="B584" s="188" t="s">
        <v>35</v>
      </c>
      <c r="C584" s="188" t="s">
        <v>264</v>
      </c>
      <c r="D584" s="91" t="s">
        <v>554</v>
      </c>
      <c r="E584" s="189" t="s">
        <v>260</v>
      </c>
      <c r="F584" s="189" t="s">
        <v>19</v>
      </c>
      <c r="G584" s="140">
        <v>82582.5</v>
      </c>
      <c r="H584" s="140">
        <v>0</v>
      </c>
      <c r="I584" s="140">
        <f t="shared" si="459"/>
        <v>82582.5</v>
      </c>
      <c r="J584" s="141">
        <f>IF(G584&gt;=Datos!$D$14,(Datos!$D$14*Datos!$C$14),IF(G584&lt;=Datos!$D$14,(G584*Datos!$C$14)))</f>
        <v>2370.1177499999999</v>
      </c>
      <c r="K584" s="142">
        <f>IF((G584-J584-L584)&lt;=Datos!$G$7,"0",IF((G584-J584-L584)&lt;=Datos!$G$8,((G584-J584-L584)-Datos!$F$8)*Datos!$I$6,IF((G584-J584-L584)&lt;=Datos!$G$9,Datos!$I$8+((G584-J584-L584)-Datos!$F$9)*Datos!$J$6,IF((G584-J584-L584)&gt;=Datos!$F$10,(Datos!$I$8+Datos!$J$8)+((G584-J584-L584)-Datos!$F$10)*Datos!$K$6))))</f>
        <v>8008.3292291666658</v>
      </c>
      <c r="L584" s="141">
        <f>IF(G584&gt;=Datos!$D$15,(Datos!$D$15*Datos!$C$15),IF(G584&lt;=Datos!$D$15,(G584*Datos!$C$15)))</f>
        <v>2510.5079999999998</v>
      </c>
      <c r="M584" s="140">
        <v>25</v>
      </c>
      <c r="N584" s="140">
        <f t="shared" si="464"/>
        <v>12913.954979166665</v>
      </c>
      <c r="O584" s="160">
        <f t="shared" si="465"/>
        <v>69668.545020833335</v>
      </c>
    </row>
    <row r="585" spans="1:15" ht="29.25" customHeight="1" x14ac:dyDescent="0.2">
      <c r="A585" s="186">
        <v>481</v>
      </c>
      <c r="B585" s="188" t="s">
        <v>934</v>
      </c>
      <c r="C585" s="188" t="s">
        <v>264</v>
      </c>
      <c r="D585" s="91" t="s">
        <v>555</v>
      </c>
      <c r="E585" s="189" t="s">
        <v>260</v>
      </c>
      <c r="F585" s="189" t="s">
        <v>19</v>
      </c>
      <c r="G585" s="140">
        <v>60000</v>
      </c>
      <c r="H585" s="140">
        <v>0</v>
      </c>
      <c r="I585" s="140">
        <f t="shared" si="459"/>
        <v>60000</v>
      </c>
      <c r="J585" s="141">
        <f>IF(G585&gt;=Datos!$D$14,(Datos!$D$14*Datos!$C$14),IF(G585&lt;=Datos!$D$14,(G585*Datos!$C$14)))</f>
        <v>1722</v>
      </c>
      <c r="K585" s="142">
        <f>IF((G585-J585-L585)&lt;=Datos!$G$7,"0",IF((G585-J585-L585)&lt;=Datos!$G$8,((G585-J585-L585)-Datos!$F$8)*Datos!$I$6,IF((G585-J585-L585)&lt;=Datos!$G$9,Datos!$I$8+((G585-J585-L585)-Datos!$F$9)*Datos!$J$6,IF((G585-J585-L585)&gt;=Datos!$F$10,(Datos!$I$8+Datos!$J$8)+((G585-J585-L585)-Datos!$F$10)*Datos!$K$6))))</f>
        <v>3486.6756666666661</v>
      </c>
      <c r="L585" s="141">
        <f>IF(G585&gt;=Datos!$D$15,(Datos!$D$15*Datos!$C$15),IF(G585&lt;=Datos!$D$15,(G585*Datos!$C$15)))</f>
        <v>1824</v>
      </c>
      <c r="M585" s="140">
        <v>25</v>
      </c>
      <c r="N585" s="140">
        <f t="shared" si="464"/>
        <v>7057.6756666666661</v>
      </c>
      <c r="O585" s="160">
        <f t="shared" si="465"/>
        <v>52942.324333333338</v>
      </c>
    </row>
    <row r="586" spans="1:15" ht="29.25" customHeight="1" x14ac:dyDescent="0.2">
      <c r="A586" s="186">
        <v>482</v>
      </c>
      <c r="B586" s="188" t="s">
        <v>998</v>
      </c>
      <c r="C586" s="188" t="s">
        <v>264</v>
      </c>
      <c r="D586" s="91" t="s">
        <v>419</v>
      </c>
      <c r="E586" s="189" t="s">
        <v>260</v>
      </c>
      <c r="F586" s="189" t="s">
        <v>19</v>
      </c>
      <c r="G586" s="140">
        <v>35000</v>
      </c>
      <c r="H586" s="140">
        <v>0</v>
      </c>
      <c r="I586" s="140">
        <f t="shared" si="459"/>
        <v>35000</v>
      </c>
      <c r="J586" s="141">
        <f>IF(G586&gt;=Datos!$D$14,(Datos!$D$14*Datos!$C$14),IF(G586&lt;=Datos!$D$14,(G586*Datos!$C$14)))</f>
        <v>1004.5</v>
      </c>
      <c r="K586" s="142" t="str">
        <f>IF((G586-J586-L586)&lt;=Datos!$G$7,"0",IF((G586-J586-L586)&lt;=Datos!$G$8,((G586-J586-L586)-Datos!$F$8)*Datos!$I$6,IF((G586-J586-L586)&lt;=Datos!$G$9,Datos!$I$8+((G586-J586-L586)-Datos!$F$9)*Datos!$J$6,IF((G586-J586-L586)&gt;=Datos!$F$10,(Datos!$I$8+Datos!$J$8)+((G586-J586-L586)-Datos!$F$10)*Datos!$K$6))))</f>
        <v>0</v>
      </c>
      <c r="L586" s="141">
        <f>IF(G586&gt;=Datos!$D$15,(Datos!$D$15*Datos!$C$15),IF(G586&lt;=Datos!$D$15,(G586*Datos!$C$15)))</f>
        <v>1064</v>
      </c>
      <c r="M586" s="140">
        <v>25</v>
      </c>
      <c r="N586" s="140">
        <f t="shared" si="464"/>
        <v>2093.5</v>
      </c>
      <c r="O586" s="160">
        <f t="shared" si="465"/>
        <v>32906.5</v>
      </c>
    </row>
    <row r="587" spans="1:15" ht="29.25" customHeight="1" x14ac:dyDescent="0.2">
      <c r="A587" s="186">
        <v>483</v>
      </c>
      <c r="B587" s="188" t="s">
        <v>256</v>
      </c>
      <c r="C587" s="188" t="s">
        <v>264</v>
      </c>
      <c r="D587" s="91" t="s">
        <v>795</v>
      </c>
      <c r="E587" s="189" t="s">
        <v>260</v>
      </c>
      <c r="F587" s="189" t="s">
        <v>261</v>
      </c>
      <c r="G587" s="140">
        <v>76230</v>
      </c>
      <c r="H587" s="140">
        <v>0</v>
      </c>
      <c r="I587" s="140">
        <f t="shared" si="459"/>
        <v>76230</v>
      </c>
      <c r="J587" s="141">
        <f>IF(G587&gt;=Datos!$D$14,(Datos!$D$14*Datos!$C$14),IF(G587&lt;=Datos!$D$14,(G587*Datos!$C$14)))</f>
        <v>2187.8009999999999</v>
      </c>
      <c r="K587" s="142">
        <f>IF((G587-J587-L587)&lt;=Datos!$G$7,"0",IF((G587-J587-L587)&lt;=Datos!$G$8,((G587-J587-L587)-Datos!$F$8)*Datos!$I$6,IF((G587-J587-L587)&lt;=Datos!$G$9,Datos!$I$8+((G587-J587-L587)-Datos!$F$9)*Datos!$J$6,IF((G587-J587-L587)&gt;=Datos!$F$10,(Datos!$I$8+Datos!$J$8)+((G587-J587-L587)-Datos!$F$10)*Datos!$K$6))))</f>
        <v>6540.8370666666669</v>
      </c>
      <c r="L587" s="141">
        <f>IF(G587&gt;=Datos!$D$15,(Datos!$D$15*Datos!$C$15),IF(G587&lt;=Datos!$D$15,(G587*Datos!$C$15)))</f>
        <v>2317.3919999999998</v>
      </c>
      <c r="M587" s="140">
        <v>2538.0500000000002</v>
      </c>
      <c r="N587" s="140">
        <f t="shared" si="462"/>
        <v>13584.080066666666</v>
      </c>
      <c r="O587" s="160">
        <f t="shared" si="463"/>
        <v>62645.919933333338</v>
      </c>
    </row>
    <row r="588" spans="1:15" ht="29.25" customHeight="1" x14ac:dyDescent="0.2">
      <c r="A588" s="186">
        <v>484</v>
      </c>
      <c r="B588" s="188" t="s">
        <v>889</v>
      </c>
      <c r="C588" s="188" t="s">
        <v>264</v>
      </c>
      <c r="D588" s="91" t="s">
        <v>419</v>
      </c>
      <c r="E588" s="189" t="s">
        <v>260</v>
      </c>
      <c r="F588" s="189" t="s">
        <v>19</v>
      </c>
      <c r="G588" s="140">
        <v>35000</v>
      </c>
      <c r="H588" s="140">
        <v>0</v>
      </c>
      <c r="I588" s="140">
        <f t="shared" si="459"/>
        <v>35000</v>
      </c>
      <c r="J588" s="141">
        <f>IF(G588&gt;=Datos!$D$14,(Datos!$D$14*Datos!$C$14),IF(G588&lt;=Datos!$D$14,(G588*Datos!$C$14)))</f>
        <v>1004.5</v>
      </c>
      <c r="K588" s="142" t="str">
        <f>IF((G588-J588-L588)&lt;=Datos!$G$7,"0",IF((G588-J588-L588)&lt;=Datos!$G$8,((G588-J588-L588)-Datos!$F$8)*Datos!$I$6,IF((G588-J588-L588)&lt;=Datos!$G$9,Datos!$I$8+((G588-J588-L588)-Datos!$F$9)*Datos!$J$6,IF((G588-J588-L588)&gt;=Datos!$F$10,(Datos!$I$8+Datos!$J$8)+((G588-J588-L588)-Datos!$F$10)*Datos!$K$6))))</f>
        <v>0</v>
      </c>
      <c r="L588" s="141">
        <f>IF(G588&gt;=Datos!$D$15,(Datos!$D$15*Datos!$C$15),IF(G588&lt;=Datos!$D$15,(G588*Datos!$C$15)))</f>
        <v>1064</v>
      </c>
      <c r="M588" s="140">
        <v>1025</v>
      </c>
      <c r="N588" s="140">
        <f t="shared" ref="N588:N591" si="470">SUM(J588:M588)</f>
        <v>3093.5</v>
      </c>
      <c r="O588" s="160">
        <f t="shared" ref="O588:O591" si="471">+G588-N588</f>
        <v>31906.5</v>
      </c>
    </row>
    <row r="589" spans="1:15" ht="29.25" customHeight="1" x14ac:dyDescent="0.2">
      <c r="A589" s="186">
        <v>485</v>
      </c>
      <c r="B589" s="187" t="s">
        <v>999</v>
      </c>
      <c r="C589" s="188" t="s">
        <v>264</v>
      </c>
      <c r="D589" s="91" t="s">
        <v>419</v>
      </c>
      <c r="E589" s="189" t="s">
        <v>260</v>
      </c>
      <c r="F589" s="189" t="s">
        <v>19</v>
      </c>
      <c r="G589" s="117">
        <v>35000</v>
      </c>
      <c r="H589" s="140">
        <v>0</v>
      </c>
      <c r="I589" s="140">
        <f t="shared" si="459"/>
        <v>35000</v>
      </c>
      <c r="J589" s="141">
        <f>IF(G589&gt;=Datos!$D$14,(Datos!$D$14*Datos!$C$14),IF(G589&lt;=Datos!$D$14,(G589*Datos!$C$14)))</f>
        <v>1004.5</v>
      </c>
      <c r="K589" s="142" t="str">
        <f>IF((G589-J589-L589)&lt;=Datos!$G$7,"0",IF((G589-J589-L589)&lt;=Datos!$G$8,((G589-J589-L589)-Datos!$F$8)*Datos!$I$6,IF((G589-J589-L589)&lt;=Datos!$G$9,Datos!$I$8+((G589-J589-L589)-Datos!$F$9)*Datos!$J$6,IF((G589-J589-L589)&gt;=Datos!$F$10,(Datos!$I$8+Datos!$J$8)+((G589-J589-L589)-Datos!$F$10)*Datos!$K$6))))</f>
        <v>0</v>
      </c>
      <c r="L589" s="141">
        <f>IF(G589&gt;=Datos!$D$15,(Datos!$D$15*Datos!$C$15),IF(G589&lt;=Datos!$D$15,(G589*Datos!$C$15)))</f>
        <v>1064</v>
      </c>
      <c r="M589" s="140">
        <v>25</v>
      </c>
      <c r="N589" s="140">
        <f t="shared" si="470"/>
        <v>2093.5</v>
      </c>
      <c r="O589" s="160">
        <f t="shared" si="471"/>
        <v>32906.5</v>
      </c>
    </row>
    <row r="590" spans="1:15" ht="29.25" customHeight="1" x14ac:dyDescent="0.2">
      <c r="A590" s="186">
        <v>486</v>
      </c>
      <c r="B590" s="188" t="s">
        <v>886</v>
      </c>
      <c r="C590" s="188" t="s">
        <v>264</v>
      </c>
      <c r="D590" s="91" t="s">
        <v>419</v>
      </c>
      <c r="E590" s="189" t="s">
        <v>260</v>
      </c>
      <c r="F590" s="189" t="s">
        <v>19</v>
      </c>
      <c r="G590" s="140">
        <v>35000</v>
      </c>
      <c r="H590" s="140">
        <v>0</v>
      </c>
      <c r="I590" s="140">
        <f t="shared" si="459"/>
        <v>35000</v>
      </c>
      <c r="J590" s="141">
        <f>IF(G590&gt;=Datos!$D$14,(Datos!$D$14*Datos!$C$14),IF(G590&lt;=Datos!$D$14,(G590*Datos!$C$14)))</f>
        <v>1004.5</v>
      </c>
      <c r="K590" s="142" t="str">
        <f>IF((G590-J590-L590)&lt;=Datos!$G$7,"0",IF((G590-J590-L590)&lt;=Datos!$G$8,((G590-J590-L590)-Datos!$F$8)*Datos!$I$6,IF((G590-J590-L590)&lt;=Datos!$G$9,Datos!$I$8+((G590-J590-L590)-Datos!$F$9)*Datos!$J$6,IF((G590-J590-L590)&gt;=Datos!$F$10,(Datos!$I$8+Datos!$J$8)+((G590-J590-L590)-Datos!$F$10)*Datos!$K$6))))</f>
        <v>0</v>
      </c>
      <c r="L590" s="141">
        <f>IF(G590&gt;=Datos!$D$15,(Datos!$D$15*Datos!$C$15),IF(G590&lt;=Datos!$D$15,(G590*Datos!$C$15)))</f>
        <v>1064</v>
      </c>
      <c r="M590" s="140">
        <v>25</v>
      </c>
      <c r="N590" s="140">
        <f t="shared" si="470"/>
        <v>2093.5</v>
      </c>
      <c r="O590" s="160">
        <f t="shared" si="471"/>
        <v>32906.5</v>
      </c>
    </row>
    <row r="591" spans="1:15" ht="29.25" customHeight="1" x14ac:dyDescent="0.2">
      <c r="A591" s="186">
        <v>487</v>
      </c>
      <c r="B591" s="188" t="s">
        <v>43</v>
      </c>
      <c r="C591" s="188" t="s">
        <v>264</v>
      </c>
      <c r="D591" s="91" t="s">
        <v>554</v>
      </c>
      <c r="E591" s="189" t="s">
        <v>260</v>
      </c>
      <c r="F591" s="189" t="s">
        <v>261</v>
      </c>
      <c r="G591" s="140">
        <v>95599.15</v>
      </c>
      <c r="H591" s="140">
        <v>0</v>
      </c>
      <c r="I591" s="140">
        <f t="shared" si="459"/>
        <v>95599.15</v>
      </c>
      <c r="J591" s="141">
        <f>IF(G591&gt;=Datos!$D$14,(Datos!$D$14*Datos!$C$14),IF(G591&lt;=Datos!$D$14,(G591*Datos!$C$14)))</f>
        <v>2743.6956049999999</v>
      </c>
      <c r="K591" s="142">
        <f>IF((G591-J591-L591)&lt;=Datos!$G$7,"0",IF((G591-J591-L591)&lt;=Datos!$G$8,((G591-J591-L591)-Datos!$F$8)*Datos!$I$6,IF((G591-J591-L591)&lt;=Datos!$G$9,Datos!$I$8+((G591-J591-L591)-Datos!$F$9)*Datos!$J$6,IF((G591-J591-L591)&gt;=Datos!$F$10,(Datos!$I$8+Datos!$J$8)+((G591-J591-L591)-Datos!$F$10)*Datos!$K$6))))</f>
        <v>11070.170725416665</v>
      </c>
      <c r="L591" s="141">
        <f>IF(G591&gt;=Datos!$D$15,(Datos!$D$15*Datos!$C$15),IF(G591&lt;=Datos!$D$15,(G591*Datos!$C$15)))</f>
        <v>2906.21416</v>
      </c>
      <c r="M591" s="140">
        <v>25</v>
      </c>
      <c r="N591" s="140">
        <f t="shared" si="470"/>
        <v>16745.080490416665</v>
      </c>
      <c r="O591" s="160">
        <f t="shared" si="471"/>
        <v>78854.069509583322</v>
      </c>
    </row>
    <row r="592" spans="1:15" ht="29.25" customHeight="1" x14ac:dyDescent="0.2">
      <c r="A592" s="186">
        <v>488</v>
      </c>
      <c r="B592" s="188" t="s">
        <v>488</v>
      </c>
      <c r="C592" s="188" t="s">
        <v>264</v>
      </c>
      <c r="D592" s="91" t="s">
        <v>419</v>
      </c>
      <c r="E592" s="189" t="s">
        <v>260</v>
      </c>
      <c r="F592" s="189" t="s">
        <v>19</v>
      </c>
      <c r="G592" s="140">
        <v>35000</v>
      </c>
      <c r="H592" s="140">
        <v>0</v>
      </c>
      <c r="I592" s="140">
        <f t="shared" si="459"/>
        <v>35000</v>
      </c>
      <c r="J592" s="141">
        <f>IF(G592&gt;=Datos!$D$14,(Datos!$D$14*Datos!$C$14),IF(G592&lt;=Datos!$D$14,(G592*Datos!$C$14)))</f>
        <v>1004.5</v>
      </c>
      <c r="K592" s="142" t="str">
        <f>IF((G592-J592-L592)&lt;=Datos!$G$7,"0",IF((G592-J592-L592)&lt;=Datos!$G$8,((G592-J592-L592)-Datos!$F$8)*Datos!$I$6,IF((G592-J592-L592)&lt;=Datos!$G$9,Datos!$I$8+((G592-J592-L592)-Datos!$F$9)*Datos!$J$6,IF((G592-J592-L592)&gt;=Datos!$F$10,(Datos!$I$8+Datos!$J$8)+((G592-J592-L592)-Datos!$F$10)*Datos!$K$6))))</f>
        <v>0</v>
      </c>
      <c r="L592" s="141">
        <f>IF(G592&gt;=Datos!$D$15,(Datos!$D$15*Datos!$C$15),IF(G592&lt;=Datos!$D$15,(G592*Datos!$C$15)))</f>
        <v>1064</v>
      </c>
      <c r="M592" s="140">
        <v>25</v>
      </c>
      <c r="N592" s="140">
        <f t="shared" si="462"/>
        <v>2093.5</v>
      </c>
      <c r="O592" s="160">
        <f t="shared" si="463"/>
        <v>32906.5</v>
      </c>
    </row>
    <row r="593" spans="1:15" ht="29.25" customHeight="1" x14ac:dyDescent="0.2">
      <c r="A593" s="186">
        <v>489</v>
      </c>
      <c r="B593" s="188" t="s">
        <v>273</v>
      </c>
      <c r="C593" s="188" t="s">
        <v>264</v>
      </c>
      <c r="D593" s="91" t="s">
        <v>419</v>
      </c>
      <c r="E593" s="189" t="s">
        <v>260</v>
      </c>
      <c r="F593" s="189" t="s">
        <v>19</v>
      </c>
      <c r="G593" s="140">
        <v>35000</v>
      </c>
      <c r="H593" s="140">
        <v>0</v>
      </c>
      <c r="I593" s="140">
        <f t="shared" si="459"/>
        <v>35000</v>
      </c>
      <c r="J593" s="141">
        <f>IF(G593&gt;=Datos!$D$14,(Datos!$D$14*Datos!$C$14),IF(G593&lt;=Datos!$D$14,(G593*Datos!$C$14)))</f>
        <v>1004.5</v>
      </c>
      <c r="K593" s="142" t="str">
        <f>IF((G593-J593-L593)&lt;=Datos!$G$7,"0",IF((G593-J593-L593)&lt;=Datos!$G$8,((G593-J593-L593)-Datos!$F$8)*Datos!$I$6,IF((G593-J593-L593)&lt;=Datos!$G$9,Datos!$I$8+((G593-J593-L593)-Datos!$F$9)*Datos!$J$6,IF((G593-J593-L593)&gt;=Datos!$F$10,(Datos!$I$8+Datos!$J$8)+((G593-J593-L593)-Datos!$F$10)*Datos!$K$6))))</f>
        <v>0</v>
      </c>
      <c r="L593" s="141">
        <f>IF(G593&gt;=Datos!$D$15,(Datos!$D$15*Datos!$C$15),IF(G593&lt;=Datos!$D$15,(G593*Datos!$C$15)))</f>
        <v>1064</v>
      </c>
      <c r="M593" s="140">
        <v>25</v>
      </c>
      <c r="N593" s="140">
        <f t="shared" si="462"/>
        <v>2093.5</v>
      </c>
      <c r="O593" s="160">
        <f t="shared" si="463"/>
        <v>32906.5</v>
      </c>
    </row>
    <row r="594" spans="1:15" ht="29.25" customHeight="1" x14ac:dyDescent="0.2">
      <c r="A594" s="186">
        <v>490</v>
      </c>
      <c r="B594" s="187" t="s">
        <v>897</v>
      </c>
      <c r="C594" s="188" t="s">
        <v>264</v>
      </c>
      <c r="D594" s="91" t="s">
        <v>795</v>
      </c>
      <c r="E594" s="189" t="s">
        <v>260</v>
      </c>
      <c r="F594" s="189" t="s">
        <v>19</v>
      </c>
      <c r="G594" s="140">
        <v>60000</v>
      </c>
      <c r="H594" s="140">
        <v>0</v>
      </c>
      <c r="I594" s="140">
        <f t="shared" si="459"/>
        <v>60000</v>
      </c>
      <c r="J594" s="141">
        <f>IF(G594&gt;=Datos!$D$14,(Datos!$D$14*Datos!$C$14),IF(G594&lt;=Datos!$D$14,(G594*Datos!$C$14)))</f>
        <v>1722</v>
      </c>
      <c r="K594" s="142">
        <f>IF((G594-J594-L594)&lt;=Datos!$G$7,"0",IF((G594-J594-L594)&lt;=Datos!$G$8,((G594-J594-L594)-Datos!$F$8)*Datos!$I$6,IF((G594-J594-L594)&lt;=Datos!$G$9,Datos!$I$8+((G594-J594-L594)-Datos!$F$9)*Datos!$J$6,IF((G594-J594-L594)&gt;=Datos!$F$10,(Datos!$I$8+Datos!$J$8)+((G594-J594-L594)-Datos!$F$10)*Datos!$K$6))))</f>
        <v>3486.6756666666661</v>
      </c>
      <c r="L594" s="141">
        <f>IF(G594&gt;=Datos!$D$15,(Datos!$D$15*Datos!$C$15),IF(G594&lt;=Datos!$D$15,(G594*Datos!$C$15)))</f>
        <v>1824</v>
      </c>
      <c r="M594" s="140">
        <v>25</v>
      </c>
      <c r="N594" s="140">
        <f t="shared" ref="N594:N602" si="472">SUM(J594:M594)</f>
        <v>7057.6756666666661</v>
      </c>
      <c r="O594" s="160">
        <f t="shared" ref="O594:O602" si="473">+G594-N594</f>
        <v>52942.324333333338</v>
      </c>
    </row>
    <row r="595" spans="1:15" ht="29.25" customHeight="1" x14ac:dyDescent="0.2">
      <c r="A595" s="186">
        <v>491</v>
      </c>
      <c r="B595" s="188" t="s">
        <v>885</v>
      </c>
      <c r="C595" s="188" t="s">
        <v>264</v>
      </c>
      <c r="D595" s="91" t="s">
        <v>652</v>
      </c>
      <c r="E595" s="189" t="s">
        <v>260</v>
      </c>
      <c r="F595" s="189" t="s">
        <v>19</v>
      </c>
      <c r="G595" s="140">
        <v>60000</v>
      </c>
      <c r="H595" s="140">
        <v>0</v>
      </c>
      <c r="I595" s="140">
        <f t="shared" si="459"/>
        <v>60000</v>
      </c>
      <c r="J595" s="141">
        <f>IF(G595&gt;=Datos!$D$14,(Datos!$D$14*Datos!$C$14),IF(G595&lt;=Datos!$D$14,(G595*Datos!$C$14)))</f>
        <v>1722</v>
      </c>
      <c r="K595" s="142">
        <f>IF((G595-J595-L595)&lt;=Datos!$G$7,"0",IF((G595-J595-L595)&lt;=Datos!$G$8,((G595-J595-L595)-Datos!$F$8)*Datos!$I$6,IF((G595-J595-L595)&lt;=Datos!$G$9,Datos!$I$8+((G595-J595-L595)-Datos!$F$9)*Datos!$J$6,IF((G595-J595-L595)&gt;=Datos!$F$10,(Datos!$I$8+Datos!$J$8)+((G595-J595-L595)-Datos!$F$10)*Datos!$K$6))))</f>
        <v>3486.6756666666661</v>
      </c>
      <c r="L595" s="141">
        <f>IF(G595&gt;=Datos!$D$15,(Datos!$D$15*Datos!$C$15),IF(G595&lt;=Datos!$D$15,(G595*Datos!$C$15)))</f>
        <v>1824</v>
      </c>
      <c r="M595" s="140">
        <v>25</v>
      </c>
      <c r="N595" s="140">
        <f t="shared" si="472"/>
        <v>7057.6756666666661</v>
      </c>
      <c r="O595" s="160">
        <f t="shared" si="473"/>
        <v>52942.324333333338</v>
      </c>
    </row>
    <row r="596" spans="1:15" ht="29.25" customHeight="1" x14ac:dyDescent="0.2">
      <c r="A596" s="186">
        <v>492</v>
      </c>
      <c r="B596" s="188" t="s">
        <v>634</v>
      </c>
      <c r="C596" s="188" t="s">
        <v>264</v>
      </c>
      <c r="D596" s="91" t="s">
        <v>419</v>
      </c>
      <c r="E596" s="189" t="s">
        <v>260</v>
      </c>
      <c r="F596" s="189" t="s">
        <v>19</v>
      </c>
      <c r="G596" s="140">
        <v>35000</v>
      </c>
      <c r="H596" s="140">
        <v>0</v>
      </c>
      <c r="I596" s="140">
        <f t="shared" si="459"/>
        <v>35000</v>
      </c>
      <c r="J596" s="141">
        <f>IF(G596&gt;=Datos!$D$14,(Datos!$D$14*Datos!$C$14),IF(G596&lt;=Datos!$D$14,(G596*Datos!$C$14)))</f>
        <v>1004.5</v>
      </c>
      <c r="K596" s="142" t="str">
        <f>IF((G596-J596-L596)&lt;=Datos!$G$7,"0",IF((G596-J596-L596)&lt;=Datos!$G$8,((G596-J596-L596)-Datos!$F$8)*Datos!$I$6,IF((G596-J596-L596)&lt;=Datos!$G$9,Datos!$I$8+((G596-J596-L596)-Datos!$F$9)*Datos!$J$6,IF((G596-J596-L596)&gt;=Datos!$F$10,(Datos!$I$8+Datos!$J$8)+((G596-J596-L596)-Datos!$F$10)*Datos!$K$6))))</f>
        <v>0</v>
      </c>
      <c r="L596" s="141">
        <f>IF(G596&gt;=Datos!$D$15,(Datos!$D$15*Datos!$C$15),IF(G596&lt;=Datos!$D$15,(G596*Datos!$C$15)))</f>
        <v>1064</v>
      </c>
      <c r="M596" s="140">
        <v>25</v>
      </c>
      <c r="N596" s="140">
        <f t="shared" si="472"/>
        <v>2093.5</v>
      </c>
      <c r="O596" s="160">
        <f t="shared" si="473"/>
        <v>32906.5</v>
      </c>
    </row>
    <row r="597" spans="1:15" ht="29.25" customHeight="1" x14ac:dyDescent="0.2">
      <c r="A597" s="186">
        <v>493</v>
      </c>
      <c r="B597" s="188" t="s">
        <v>884</v>
      </c>
      <c r="C597" s="188" t="s">
        <v>264</v>
      </c>
      <c r="D597" s="91" t="s">
        <v>268</v>
      </c>
      <c r="E597" s="189" t="s">
        <v>260</v>
      </c>
      <c r="F597" s="189" t="s">
        <v>19</v>
      </c>
      <c r="G597" s="140">
        <v>60000</v>
      </c>
      <c r="H597" s="140">
        <v>0</v>
      </c>
      <c r="I597" s="140">
        <f t="shared" ref="I597:I598" si="474">SUM(G597:H597)</f>
        <v>60000</v>
      </c>
      <c r="J597" s="141">
        <f>IF(G597&gt;=Datos!$D$14,(Datos!$D$14*Datos!$C$14),IF(G597&lt;=Datos!$D$14,(G597*Datos!$C$14)))</f>
        <v>1722</v>
      </c>
      <c r="K597" s="142">
        <f>IF((G597-J597-L597)&lt;=Datos!$G$7,"0",IF((G597-J597-L597)&lt;=Datos!$G$8,((G597-J597-L597)-Datos!$F$8)*Datos!$I$6,IF((G597-J597-L597)&lt;=Datos!$G$9,Datos!$I$8+((G597-J597-L597)-Datos!$F$9)*Datos!$J$6,IF((G597-J597-L597)&gt;=Datos!$F$10,(Datos!$I$8+Datos!$J$8)+((G597-J597-L597)-Datos!$F$10)*Datos!$K$6))))</f>
        <v>3486.6756666666661</v>
      </c>
      <c r="L597" s="141">
        <f>IF(G597&gt;=Datos!$D$15,(Datos!$D$15*Datos!$C$15),IF(G597&lt;=Datos!$D$15,(G597*Datos!$C$15)))</f>
        <v>1824</v>
      </c>
      <c r="M597" s="140">
        <v>25</v>
      </c>
      <c r="N597" s="140">
        <f t="shared" si="472"/>
        <v>7057.6756666666661</v>
      </c>
      <c r="O597" s="160">
        <f t="shared" si="473"/>
        <v>52942.324333333338</v>
      </c>
    </row>
    <row r="598" spans="1:15" ht="29.25" customHeight="1" x14ac:dyDescent="0.2">
      <c r="A598" s="186">
        <v>494</v>
      </c>
      <c r="B598" s="188" t="s">
        <v>274</v>
      </c>
      <c r="C598" s="188" t="s">
        <v>264</v>
      </c>
      <c r="D598" s="91" t="s">
        <v>268</v>
      </c>
      <c r="E598" s="189" t="s">
        <v>260</v>
      </c>
      <c r="F598" s="189" t="s">
        <v>19</v>
      </c>
      <c r="G598" s="140">
        <v>76230</v>
      </c>
      <c r="H598" s="140">
        <v>0</v>
      </c>
      <c r="I598" s="140">
        <f t="shared" si="474"/>
        <v>76230</v>
      </c>
      <c r="J598" s="141">
        <f>IF(G598&gt;=Datos!$D$14,(Datos!$D$14*Datos!$C$14),IF(G598&lt;=Datos!$D$14,(G598*Datos!$C$14)))</f>
        <v>2187.8009999999999</v>
      </c>
      <c r="K598" s="142">
        <v>6156.88</v>
      </c>
      <c r="L598" s="141">
        <f>IF(G598&gt;=Datos!$D$15,(Datos!$D$15*Datos!$C$15),IF(G598&lt;=Datos!$D$15,(G598*Datos!$C$15)))</f>
        <v>2317.3919999999998</v>
      </c>
      <c r="M598" s="140">
        <v>1944.78</v>
      </c>
      <c r="N598" s="140">
        <f t="shared" si="472"/>
        <v>12606.853000000001</v>
      </c>
      <c r="O598" s="160">
        <f t="shared" si="473"/>
        <v>63623.146999999997</v>
      </c>
    </row>
    <row r="599" spans="1:15" ht="29.25" customHeight="1" x14ac:dyDescent="0.2">
      <c r="A599" s="186">
        <v>495</v>
      </c>
      <c r="B599" s="188" t="s">
        <v>851</v>
      </c>
      <c r="C599" s="188" t="s">
        <v>264</v>
      </c>
      <c r="D599" s="91" t="s">
        <v>652</v>
      </c>
      <c r="E599" s="189" t="s">
        <v>260</v>
      </c>
      <c r="F599" s="189" t="s">
        <v>19</v>
      </c>
      <c r="G599" s="140">
        <v>60000</v>
      </c>
      <c r="H599" s="140">
        <v>0</v>
      </c>
      <c r="I599" s="140">
        <f t="shared" si="459"/>
        <v>60000</v>
      </c>
      <c r="J599" s="141">
        <f>IF(G599&gt;=Datos!$D$14,(Datos!$D$14*Datos!$C$14),IF(G599&lt;=Datos!$D$14,(G599*Datos!$C$14)))</f>
        <v>1722</v>
      </c>
      <c r="K599" s="142">
        <f>IF((G599-J599-L599)&lt;=Datos!$G$7,"0",IF((G599-J599-L599)&lt;=Datos!$G$8,((G599-J599-L599)-Datos!$F$8)*Datos!$I$6,IF((G599-J599-L599)&lt;=Datos!$G$9,Datos!$I$8+((G599-J599-L599)-Datos!$F$9)*Datos!$J$6,IF((G599-J599-L599)&gt;=Datos!$F$10,(Datos!$I$8+Datos!$J$8)+((G599-J599-L599)-Datos!$F$10)*Datos!$K$6))))</f>
        <v>3486.6756666666661</v>
      </c>
      <c r="L599" s="141">
        <f>IF(G599&gt;=Datos!$D$15,(Datos!$D$15*Datos!$C$15),IF(G599&lt;=Datos!$D$15,(G599*Datos!$C$15)))</f>
        <v>1824</v>
      </c>
      <c r="M599" s="140">
        <v>25</v>
      </c>
      <c r="N599" s="140">
        <f t="shared" si="472"/>
        <v>7057.6756666666661</v>
      </c>
      <c r="O599" s="160">
        <f t="shared" si="473"/>
        <v>52942.324333333338</v>
      </c>
    </row>
    <row r="600" spans="1:15" ht="29.25" customHeight="1" x14ac:dyDescent="0.2">
      <c r="A600" s="186">
        <v>496</v>
      </c>
      <c r="B600" s="188" t="s">
        <v>888</v>
      </c>
      <c r="C600" s="188" t="s">
        <v>264</v>
      </c>
      <c r="D600" s="91" t="s">
        <v>419</v>
      </c>
      <c r="E600" s="189" t="s">
        <v>260</v>
      </c>
      <c r="F600" s="189" t="s">
        <v>19</v>
      </c>
      <c r="G600" s="140">
        <v>35000</v>
      </c>
      <c r="H600" s="140">
        <v>0</v>
      </c>
      <c r="I600" s="140">
        <f t="shared" si="459"/>
        <v>35000</v>
      </c>
      <c r="J600" s="141">
        <f>IF(G600&gt;=Datos!$D$14,(Datos!$D$14*Datos!$C$14),IF(G600&lt;=Datos!$D$14,(G600*Datos!$C$14)))</f>
        <v>1004.5</v>
      </c>
      <c r="K600" s="142" t="str">
        <f>IF((G600-J600-L600)&lt;=Datos!$G$7,"0",IF((G600-J600-L600)&lt;=Datos!$G$8,((G600-J600-L600)-Datos!$F$8)*Datos!$I$6,IF((G600-J600-L600)&lt;=Datos!$G$9,Datos!$I$8+((G600-J600-L600)-Datos!$F$9)*Datos!$J$6,IF((G600-J600-L600)&gt;=Datos!$F$10,(Datos!$I$8+Datos!$J$8)+((G600-J600-L600)-Datos!$F$10)*Datos!$K$6))))</f>
        <v>0</v>
      </c>
      <c r="L600" s="141">
        <f>IF(G600&gt;=Datos!$D$15,(Datos!$D$15*Datos!$C$15),IF(G600&lt;=Datos!$D$15,(G600*Datos!$C$15)))</f>
        <v>1064</v>
      </c>
      <c r="M600" s="140">
        <v>25</v>
      </c>
      <c r="N600" s="140">
        <f t="shared" si="472"/>
        <v>2093.5</v>
      </c>
      <c r="O600" s="160">
        <f t="shared" si="473"/>
        <v>32906.5</v>
      </c>
    </row>
    <row r="601" spans="1:15" ht="29.25" customHeight="1" x14ac:dyDescent="0.2">
      <c r="A601" s="186">
        <v>497</v>
      </c>
      <c r="B601" s="188" t="s">
        <v>1002</v>
      </c>
      <c r="C601" s="188" t="s">
        <v>264</v>
      </c>
      <c r="D601" s="91" t="s">
        <v>652</v>
      </c>
      <c r="E601" s="189" t="s">
        <v>260</v>
      </c>
      <c r="F601" s="189" t="s">
        <v>19</v>
      </c>
      <c r="G601" s="140">
        <v>60000</v>
      </c>
      <c r="H601" s="140">
        <v>0</v>
      </c>
      <c r="I601" s="140">
        <f t="shared" si="459"/>
        <v>60000</v>
      </c>
      <c r="J601" s="141">
        <f>IF(G601&gt;=Datos!$D$14,(Datos!$D$14*Datos!$C$14),IF(G601&lt;=Datos!$D$14,(G601*Datos!$C$14)))</f>
        <v>1722</v>
      </c>
      <c r="K601" s="142">
        <f>IF((G601-J601-L601)&lt;=Datos!$G$7,"0",IF((G601-J601-L601)&lt;=Datos!$G$8,((G601-J601-L601)-Datos!$F$8)*Datos!$I$6,IF((G601-J601-L601)&lt;=Datos!$G$9,Datos!$I$8+((G601-J601-L601)-Datos!$F$9)*Datos!$J$6,IF((G601-J601-L601)&gt;=Datos!$F$10,(Datos!$I$8+Datos!$J$8)+((G601-J601-L601)-Datos!$F$10)*Datos!$K$6))))</f>
        <v>3486.6756666666661</v>
      </c>
      <c r="L601" s="141">
        <f>IF(G601&gt;=Datos!$D$15,(Datos!$D$15*Datos!$C$15),IF(G601&lt;=Datos!$D$15,(G601*Datos!$C$15)))</f>
        <v>1824</v>
      </c>
      <c r="M601" s="140">
        <v>25</v>
      </c>
      <c r="N601" s="140">
        <f t="shared" si="472"/>
        <v>7057.6756666666661</v>
      </c>
      <c r="O601" s="160">
        <f t="shared" si="473"/>
        <v>52942.324333333338</v>
      </c>
    </row>
    <row r="602" spans="1:15" ht="29.25" customHeight="1" x14ac:dyDescent="0.2">
      <c r="A602" s="186">
        <v>498</v>
      </c>
      <c r="B602" s="187" t="s">
        <v>890</v>
      </c>
      <c r="C602" s="188" t="s">
        <v>264</v>
      </c>
      <c r="D602" s="91" t="s">
        <v>652</v>
      </c>
      <c r="E602" s="189" t="s">
        <v>260</v>
      </c>
      <c r="F602" s="189" t="s">
        <v>19</v>
      </c>
      <c r="G602" s="140">
        <v>60000</v>
      </c>
      <c r="H602" s="140">
        <v>0</v>
      </c>
      <c r="I602" s="140">
        <f t="shared" si="459"/>
        <v>60000</v>
      </c>
      <c r="J602" s="141">
        <f>IF(G602&gt;=Datos!$D$14,(Datos!$D$14*Datos!$C$14),IF(G602&lt;=Datos!$D$14,(G602*Datos!$C$14)))</f>
        <v>1722</v>
      </c>
      <c r="K602" s="142">
        <v>3102.72</v>
      </c>
      <c r="L602" s="141">
        <f>IF(G602&gt;=Datos!$D$15,(Datos!$D$15*Datos!$C$15),IF(G602&lt;=Datos!$D$15,(G602*Datos!$C$15)))</f>
        <v>1824</v>
      </c>
      <c r="M602" s="140">
        <v>1944.78</v>
      </c>
      <c r="N602" s="140">
        <f t="shared" si="472"/>
        <v>8593.5</v>
      </c>
      <c r="O602" s="160">
        <f t="shared" si="473"/>
        <v>51406.5</v>
      </c>
    </row>
    <row r="603" spans="1:15" ht="29.25" customHeight="1" x14ac:dyDescent="0.2">
      <c r="A603" s="186">
        <v>499</v>
      </c>
      <c r="B603" s="188" t="s">
        <v>772</v>
      </c>
      <c r="C603" s="188" t="s">
        <v>264</v>
      </c>
      <c r="D603" s="91" t="s">
        <v>568</v>
      </c>
      <c r="E603" s="189" t="s">
        <v>260</v>
      </c>
      <c r="F603" s="189" t="s">
        <v>261</v>
      </c>
      <c r="G603" s="140">
        <v>60000</v>
      </c>
      <c r="H603" s="140">
        <v>0</v>
      </c>
      <c r="I603" s="140">
        <f t="shared" si="459"/>
        <v>60000</v>
      </c>
      <c r="J603" s="141">
        <f>IF(G603&gt;=Datos!$D$14,(Datos!$D$14*Datos!$C$14),IF(G603&lt;=Datos!$D$14,(G603*Datos!$C$14)))</f>
        <v>1722</v>
      </c>
      <c r="K603" s="142">
        <f>IF((G603-J603-L603)&lt;=Datos!$G$7,"0",IF((G603-J603-L603)&lt;=Datos!$G$8,((G603-J603-L603)-Datos!$F$8)*Datos!$I$6,IF((G603-J603-L603)&lt;=Datos!$G$9,Datos!$I$8+((G603-J603-L603)-Datos!$F$9)*Datos!$J$6,IF((G603-J603-L603)&gt;=Datos!$F$10,(Datos!$I$8+Datos!$J$8)+((G603-J603-L603)-Datos!$F$10)*Datos!$K$6))))</f>
        <v>3486.6756666666661</v>
      </c>
      <c r="L603" s="141">
        <f>IF(G603&gt;=Datos!$D$15,(Datos!$D$15*Datos!$C$15),IF(G603&lt;=Datos!$D$15,(G603*Datos!$C$15)))</f>
        <v>1824</v>
      </c>
      <c r="M603" s="140">
        <v>25</v>
      </c>
      <c r="N603" s="140">
        <f t="shared" si="460"/>
        <v>7057.6756666666661</v>
      </c>
      <c r="O603" s="160">
        <f t="shared" si="461"/>
        <v>52942.324333333338</v>
      </c>
    </row>
    <row r="604" spans="1:15" ht="29.25" customHeight="1" x14ac:dyDescent="0.2">
      <c r="A604" s="186">
        <v>500</v>
      </c>
      <c r="B604" s="187" t="s">
        <v>80</v>
      </c>
      <c r="C604" s="188" t="s">
        <v>264</v>
      </c>
      <c r="D604" s="91" t="s">
        <v>419</v>
      </c>
      <c r="E604" s="189" t="s">
        <v>260</v>
      </c>
      <c r="F604" s="189" t="s">
        <v>19</v>
      </c>
      <c r="G604" s="140">
        <v>9333.33</v>
      </c>
      <c r="H604" s="140">
        <v>0</v>
      </c>
      <c r="I604" s="140">
        <f t="shared" si="459"/>
        <v>9333.33</v>
      </c>
      <c r="J604" s="141">
        <f>IF(G604&gt;=Datos!$D$14,(Datos!$D$14*Datos!$C$14),IF(G604&lt;=Datos!$D$14,(G604*Datos!$C$14)))</f>
        <v>267.86657100000002</v>
      </c>
      <c r="K604" s="142" t="str">
        <f>IF((G604-J604-L604)&lt;=Datos!$G$7,"0",IF((G604-J604-L604)&lt;=Datos!$G$8,((G604-J604-L604)-Datos!$F$8)*Datos!$I$6,IF((G604-J604-L604)&lt;=Datos!$G$9,Datos!$I$8+((G604-J604-L604)-Datos!$F$9)*Datos!$J$6,IF((G604-J604-L604)&gt;=Datos!$F$10,(Datos!$I$8+Datos!$J$8)+((G604-J604-L604)-Datos!$F$10)*Datos!$K$6))))</f>
        <v>0</v>
      </c>
      <c r="L604" s="141">
        <f>IF(G604&gt;=Datos!$D$15,(Datos!$D$15*Datos!$C$15),IF(G604&lt;=Datos!$D$15,(G604*Datos!$C$15)))</f>
        <v>283.73323199999999</v>
      </c>
      <c r="M604" s="140">
        <v>1944.78</v>
      </c>
      <c r="N604" s="140">
        <f t="shared" ref="N604:N613" si="475">SUM(J604:M604)</f>
        <v>2496.3798029999998</v>
      </c>
      <c r="O604" s="160">
        <f t="shared" ref="O604:O613" si="476">+G604-N604</f>
        <v>6836.9501970000001</v>
      </c>
    </row>
    <row r="605" spans="1:15" ht="29.25" customHeight="1" x14ac:dyDescent="0.2">
      <c r="A605" s="186">
        <v>501</v>
      </c>
      <c r="B605" s="187" t="s">
        <v>86</v>
      </c>
      <c r="C605" s="188" t="s">
        <v>264</v>
      </c>
      <c r="D605" s="91" t="s">
        <v>795</v>
      </c>
      <c r="E605" s="189" t="s">
        <v>260</v>
      </c>
      <c r="F605" s="189" t="s">
        <v>19</v>
      </c>
      <c r="G605" s="117">
        <v>82582.5</v>
      </c>
      <c r="H605" s="140">
        <v>0</v>
      </c>
      <c r="I605" s="140">
        <f t="shared" si="459"/>
        <v>82582.5</v>
      </c>
      <c r="J605" s="141">
        <f>IF(G605&gt;=Datos!$D$14,(Datos!$D$14*Datos!$C$14),IF(G605&lt;=Datos!$D$14,(G605*Datos!$C$14)))</f>
        <v>2370.1177499999999</v>
      </c>
      <c r="K605" s="142">
        <f>IF((G605-J605-L605)&lt;=Datos!$G$7,"0",IF((G605-J605-L605)&lt;=Datos!$G$8,((G605-J605-L605)-Datos!$F$8)*Datos!$I$6,IF((G605-J605-L605)&lt;=Datos!$G$9,Datos!$I$8+((G605-J605-L605)-Datos!$F$9)*Datos!$J$6,IF((G605-J605-L605)&gt;=Datos!$F$10,(Datos!$I$8+Datos!$J$8)+((G605-J605-L605)-Datos!$F$10)*Datos!$K$6))))</f>
        <v>8008.3292291666658</v>
      </c>
      <c r="L605" s="141">
        <f>IF(G605&gt;=Datos!$D$15,(Datos!$D$15*Datos!$C$15),IF(G605&lt;=Datos!$D$15,(G605*Datos!$C$15)))</f>
        <v>2510.5079999999998</v>
      </c>
      <c r="M605" s="140">
        <v>25</v>
      </c>
      <c r="N605" s="140">
        <f t="shared" si="475"/>
        <v>12913.954979166665</v>
      </c>
      <c r="O605" s="160">
        <f t="shared" si="476"/>
        <v>69668.545020833335</v>
      </c>
    </row>
    <row r="606" spans="1:15" ht="29.25" customHeight="1" x14ac:dyDescent="0.2">
      <c r="A606" s="186">
        <v>502</v>
      </c>
      <c r="B606" s="188" t="s">
        <v>89</v>
      </c>
      <c r="C606" s="188" t="s">
        <v>264</v>
      </c>
      <c r="D606" s="91" t="s">
        <v>268</v>
      </c>
      <c r="E606" s="189" t="s">
        <v>260</v>
      </c>
      <c r="F606" s="189" t="s">
        <v>19</v>
      </c>
      <c r="G606" s="140">
        <v>91047.21</v>
      </c>
      <c r="H606" s="140">
        <v>0</v>
      </c>
      <c r="I606" s="140">
        <f t="shared" si="459"/>
        <v>91047.21</v>
      </c>
      <c r="J606" s="141">
        <f>IF(G606&gt;=Datos!$D$14,(Datos!$D$14*Datos!$C$14),IF(G606&lt;=Datos!$D$14,(G606*Datos!$C$14)))</f>
        <v>2613.0549270000001</v>
      </c>
      <c r="K606" s="142">
        <f>IF((G606-J606-L606)&lt;=Datos!$G$7,"0",IF((G606-J606-L606)&lt;=Datos!$G$8,((G606-J606-L606)-Datos!$F$8)*Datos!$I$6,IF((G606-J606-L606)&lt;=Datos!$G$9,Datos!$I$8+((G606-J606-L606)-Datos!$F$9)*Datos!$J$6,IF((G606-J606-L606)&gt;=Datos!$F$10,(Datos!$I$8+Datos!$J$8)+((G606-J606-L606)-Datos!$F$10)*Datos!$K$6))))</f>
        <v>9999.4406389166688</v>
      </c>
      <c r="L606" s="141">
        <f>IF(G606&gt;=Datos!$D$15,(Datos!$D$15*Datos!$C$15),IF(G606&lt;=Datos!$D$15,(G606*Datos!$C$15)))</f>
        <v>2767.835184</v>
      </c>
      <c r="M606" s="140">
        <v>29317.74</v>
      </c>
      <c r="N606" s="140">
        <f t="shared" si="475"/>
        <v>44698.070749916675</v>
      </c>
      <c r="O606" s="160">
        <f t="shared" si="476"/>
        <v>46349.139250083332</v>
      </c>
    </row>
    <row r="607" spans="1:15" ht="29.25" customHeight="1" x14ac:dyDescent="0.2">
      <c r="A607" s="186">
        <v>503</v>
      </c>
      <c r="B607" s="188" t="s">
        <v>894</v>
      </c>
      <c r="C607" s="188" t="s">
        <v>264</v>
      </c>
      <c r="D607" s="91" t="s">
        <v>652</v>
      </c>
      <c r="E607" s="189" t="s">
        <v>260</v>
      </c>
      <c r="F607" s="189" t="s">
        <v>261</v>
      </c>
      <c r="G607" s="140">
        <v>60000</v>
      </c>
      <c r="H607" s="140">
        <v>0</v>
      </c>
      <c r="I607" s="140">
        <f t="shared" si="459"/>
        <v>60000</v>
      </c>
      <c r="J607" s="141">
        <f>IF(G607&gt;=Datos!$D$14,(Datos!$D$14*Datos!$C$14),IF(G607&lt;=Datos!$D$14,(G607*Datos!$C$14)))</f>
        <v>1722</v>
      </c>
      <c r="K607" s="142">
        <f>IF((G607-J607-L607)&lt;=Datos!$G$7,"0",IF((G607-J607-L607)&lt;=Datos!$G$8,((G607-J607-L607)-Datos!$F$8)*Datos!$I$6,IF((G607-J607-L607)&lt;=Datos!$G$9,Datos!$I$8+((G607-J607-L607)-Datos!$F$9)*Datos!$J$6,IF((G607-J607-L607)&gt;=Datos!$F$10,(Datos!$I$8+Datos!$J$8)+((G607-J607-L607)-Datos!$F$10)*Datos!$K$6))))</f>
        <v>3486.6756666666661</v>
      </c>
      <c r="L607" s="141">
        <f>IF(G607&gt;=Datos!$D$15,(Datos!$D$15*Datos!$C$15),IF(G607&lt;=Datos!$D$15,(G607*Datos!$C$15)))</f>
        <v>1824</v>
      </c>
      <c r="M607" s="140">
        <v>25</v>
      </c>
      <c r="N607" s="140">
        <f t="shared" si="475"/>
        <v>7057.6756666666661</v>
      </c>
      <c r="O607" s="160">
        <f t="shared" si="476"/>
        <v>52942.324333333338</v>
      </c>
    </row>
    <row r="608" spans="1:15" ht="29.25" customHeight="1" x14ac:dyDescent="0.2">
      <c r="A608" s="186">
        <v>504</v>
      </c>
      <c r="B608" s="188" t="s">
        <v>96</v>
      </c>
      <c r="C608" s="188" t="s">
        <v>264</v>
      </c>
      <c r="D608" s="91" t="s">
        <v>554</v>
      </c>
      <c r="E608" s="189" t="s">
        <v>260</v>
      </c>
      <c r="F608" s="189" t="s">
        <v>19</v>
      </c>
      <c r="G608" s="140">
        <v>82582.5</v>
      </c>
      <c r="H608" s="140">
        <v>0</v>
      </c>
      <c r="I608" s="140">
        <f t="shared" si="459"/>
        <v>82582.5</v>
      </c>
      <c r="J608" s="141">
        <f>IF(G608&gt;=Datos!$D$14,(Datos!$D$14*Datos!$C$14),IF(G608&lt;=Datos!$D$14,(G608*Datos!$C$14)))</f>
        <v>2370.1177499999999</v>
      </c>
      <c r="K608" s="142">
        <v>7048.45</v>
      </c>
      <c r="L608" s="141">
        <f>IF(G608&gt;=Datos!$D$15,(Datos!$D$15*Datos!$C$15),IF(G608&lt;=Datos!$D$15,(G608*Datos!$C$15)))</f>
        <v>2510.5079999999998</v>
      </c>
      <c r="M608" s="140">
        <v>3864.56</v>
      </c>
      <c r="N608" s="140">
        <f t="shared" si="475"/>
        <v>15793.635749999999</v>
      </c>
      <c r="O608" s="160">
        <f t="shared" si="476"/>
        <v>66788.864249999999</v>
      </c>
    </row>
    <row r="609" spans="1:16" ht="29.25" customHeight="1" x14ac:dyDescent="0.2">
      <c r="A609" s="186">
        <v>505</v>
      </c>
      <c r="B609" s="188" t="s">
        <v>933</v>
      </c>
      <c r="C609" s="188" t="s">
        <v>264</v>
      </c>
      <c r="D609" s="91" t="s">
        <v>419</v>
      </c>
      <c r="E609" s="189" t="s">
        <v>260</v>
      </c>
      <c r="F609" s="189" t="s">
        <v>19</v>
      </c>
      <c r="G609" s="140">
        <v>35000</v>
      </c>
      <c r="H609" s="140">
        <v>0</v>
      </c>
      <c r="I609" s="140">
        <f t="shared" si="459"/>
        <v>35000</v>
      </c>
      <c r="J609" s="141">
        <f>IF(G609&gt;=Datos!$D$14,(Datos!$D$14*Datos!$C$14),IF(G609&lt;=Datos!$D$14,(G609*Datos!$C$14)))</f>
        <v>1004.5</v>
      </c>
      <c r="K609" s="142" t="str">
        <f>IF((G609-J609-L609)&lt;=Datos!$G$7,"0",IF((G609-J609-L609)&lt;=Datos!$G$8,((G609-J609-L609)-Datos!$F$8)*Datos!$I$6,IF((G609-J609-L609)&lt;=Datos!$G$9,Datos!$I$8+((G609-J609-L609)-Datos!$F$9)*Datos!$J$6,IF((G609-J609-L609)&gt;=Datos!$F$10,(Datos!$I$8+Datos!$J$8)+((G609-J609-L609)-Datos!$F$10)*Datos!$K$6))))</f>
        <v>0</v>
      </c>
      <c r="L609" s="141">
        <f>IF(G609&gt;=Datos!$D$15,(Datos!$D$15*Datos!$C$15),IF(G609&lt;=Datos!$D$15,(G609*Datos!$C$15)))</f>
        <v>1064</v>
      </c>
      <c r="M609" s="140">
        <v>3025</v>
      </c>
      <c r="N609" s="140">
        <f t="shared" si="475"/>
        <v>5093.5</v>
      </c>
      <c r="O609" s="160">
        <f t="shared" si="476"/>
        <v>29906.5</v>
      </c>
    </row>
    <row r="610" spans="1:16" ht="29.25" customHeight="1" x14ac:dyDescent="0.2">
      <c r="A610" s="186">
        <v>506</v>
      </c>
      <c r="B610" s="188" t="s">
        <v>891</v>
      </c>
      <c r="C610" s="188" t="s">
        <v>264</v>
      </c>
      <c r="D610" s="91" t="s">
        <v>419</v>
      </c>
      <c r="E610" s="189" t="s">
        <v>260</v>
      </c>
      <c r="F610" s="189" t="s">
        <v>19</v>
      </c>
      <c r="G610" s="140">
        <v>35000</v>
      </c>
      <c r="H610" s="140">
        <v>0</v>
      </c>
      <c r="I610" s="140">
        <f t="shared" si="459"/>
        <v>35000</v>
      </c>
      <c r="J610" s="141">
        <f>IF(G610&gt;=Datos!$D$14,(Datos!$D$14*Datos!$C$14),IF(G610&lt;=Datos!$D$14,(G610*Datos!$C$14)))</f>
        <v>1004.5</v>
      </c>
      <c r="K610" s="142" t="str">
        <f>IF((G610-J610-L610)&lt;=Datos!$G$7,"0",IF((G610-J610-L610)&lt;=Datos!$G$8,((G610-J610-L610)-Datos!$F$8)*Datos!$I$6,IF((G610-J610-L610)&lt;=Datos!$G$9,Datos!$I$8+((G610-J610-L610)-Datos!$F$9)*Datos!$J$6,IF((G610-J610-L610)&gt;=Datos!$F$10,(Datos!$I$8+Datos!$J$8)+((G610-J610-L610)-Datos!$F$10)*Datos!$K$6))))</f>
        <v>0</v>
      </c>
      <c r="L610" s="141">
        <f>IF(G610&gt;=Datos!$D$15,(Datos!$D$15*Datos!$C$15),IF(G610&lt;=Datos!$D$15,(G610*Datos!$C$15)))</f>
        <v>1064</v>
      </c>
      <c r="M610" s="140">
        <v>25</v>
      </c>
      <c r="N610" s="140">
        <f t="shared" ref="N610:N612" si="477">SUM(J610:M610)</f>
        <v>2093.5</v>
      </c>
      <c r="O610" s="160">
        <f t="shared" ref="O610:O612" si="478">+G610-N610</f>
        <v>32906.5</v>
      </c>
    </row>
    <row r="611" spans="1:16" ht="29.25" customHeight="1" x14ac:dyDescent="0.2">
      <c r="A611" s="186">
        <v>507</v>
      </c>
      <c r="B611" s="188" t="s">
        <v>766</v>
      </c>
      <c r="C611" s="188" t="s">
        <v>264</v>
      </c>
      <c r="D611" s="91" t="s">
        <v>795</v>
      </c>
      <c r="E611" s="189" t="s">
        <v>260</v>
      </c>
      <c r="F611" s="189" t="s">
        <v>19</v>
      </c>
      <c r="G611" s="140">
        <v>76230</v>
      </c>
      <c r="H611" s="140">
        <v>0</v>
      </c>
      <c r="I611" s="140">
        <f t="shared" si="459"/>
        <v>76230</v>
      </c>
      <c r="J611" s="141">
        <f>IF(G611&gt;=Datos!$D$14,(Datos!$D$14*Datos!$C$14),IF(G611&lt;=Datos!$D$14,(G611*Datos!$C$14)))</f>
        <v>2187.8009999999999</v>
      </c>
      <c r="K611" s="142">
        <f>IF((G611-J611-L611)&lt;=Datos!$G$7,"0",IF((G611-J611-L611)&lt;=Datos!$G$8,((G611-J611-L611)-Datos!$F$8)*Datos!$I$6,IF((G611-J611-L611)&lt;=Datos!$G$9,Datos!$I$8+((G611-J611-L611)-Datos!$F$9)*Datos!$J$6,IF((G611-J611-L611)&gt;=Datos!$F$10,(Datos!$I$8+Datos!$J$8)+((G611-J611-L611)-Datos!$F$10)*Datos!$K$6))))</f>
        <v>6540.8370666666669</v>
      </c>
      <c r="L611" s="141">
        <f>IF(G611&gt;=Datos!$D$15,(Datos!$D$15*Datos!$C$15),IF(G611&lt;=Datos!$D$15,(G611*Datos!$C$15)))</f>
        <v>2317.3919999999998</v>
      </c>
      <c r="M611" s="140">
        <v>25</v>
      </c>
      <c r="N611" s="140">
        <f t="shared" si="477"/>
        <v>11071.030066666666</v>
      </c>
      <c r="O611" s="160">
        <f t="shared" si="478"/>
        <v>65158.969933333334</v>
      </c>
    </row>
    <row r="612" spans="1:16" ht="29.25" customHeight="1" x14ac:dyDescent="0.2">
      <c r="A612" s="186">
        <v>508</v>
      </c>
      <c r="B612" s="188" t="s">
        <v>1000</v>
      </c>
      <c r="C612" s="188" t="s">
        <v>264</v>
      </c>
      <c r="D612" s="91" t="s">
        <v>290</v>
      </c>
      <c r="E612" s="189" t="s">
        <v>260</v>
      </c>
      <c r="F612" s="189" t="s">
        <v>19</v>
      </c>
      <c r="G612" s="140">
        <v>60000</v>
      </c>
      <c r="H612" s="140">
        <v>0</v>
      </c>
      <c r="I612" s="140">
        <f t="shared" si="459"/>
        <v>60000</v>
      </c>
      <c r="J612" s="141">
        <f>IF(G612&gt;=Datos!$D$14,(Datos!$D$14*Datos!$C$14),IF(G612&lt;=Datos!$D$14,(G612*Datos!$C$14)))</f>
        <v>1722</v>
      </c>
      <c r="K612" s="142">
        <f>IF((G612-J612-L612)&lt;=Datos!$G$7,"0",IF((G612-J612-L612)&lt;=Datos!$G$8,((G612-J612-L612)-Datos!$F$8)*Datos!$I$6,IF((G612-J612-L612)&lt;=Datos!$G$9,Datos!$I$8+((G612-J612-L612)-Datos!$F$9)*Datos!$J$6,IF((G612-J612-L612)&gt;=Datos!$F$10,(Datos!$I$8+Datos!$J$8)+((G612-J612-L612)-Datos!$F$10)*Datos!$K$6))))</f>
        <v>3486.6756666666661</v>
      </c>
      <c r="L612" s="141">
        <f>IF(G612&gt;=Datos!$D$15,(Datos!$D$15*Datos!$C$15),IF(G612&lt;=Datos!$D$15,(G612*Datos!$C$15)))</f>
        <v>1824</v>
      </c>
      <c r="M612" s="140">
        <v>25</v>
      </c>
      <c r="N612" s="140">
        <f t="shared" si="477"/>
        <v>7057.6756666666661</v>
      </c>
      <c r="O612" s="160">
        <f t="shared" si="478"/>
        <v>52942.324333333338</v>
      </c>
    </row>
    <row r="613" spans="1:16" ht="29.25" customHeight="1" x14ac:dyDescent="0.2">
      <c r="A613" s="186">
        <v>509</v>
      </c>
      <c r="B613" s="188" t="s">
        <v>887</v>
      </c>
      <c r="C613" s="188" t="s">
        <v>264</v>
      </c>
      <c r="D613" s="91" t="s">
        <v>419</v>
      </c>
      <c r="E613" s="189" t="s">
        <v>260</v>
      </c>
      <c r="F613" s="189" t="s">
        <v>19</v>
      </c>
      <c r="G613" s="140">
        <v>35000</v>
      </c>
      <c r="H613" s="140">
        <v>0</v>
      </c>
      <c r="I613" s="140">
        <f t="shared" si="459"/>
        <v>35000</v>
      </c>
      <c r="J613" s="141">
        <f>IF(G613&gt;=Datos!$D$14,(Datos!$D$14*Datos!$C$14),IF(G613&lt;=Datos!$D$14,(G613*Datos!$C$14)))</f>
        <v>1004.5</v>
      </c>
      <c r="K613" s="142" t="str">
        <f>IF((G613-J613-L613)&lt;=Datos!$G$7,"0",IF((G613-J613-L613)&lt;=Datos!$G$8,((G613-J613-L613)-Datos!$F$8)*Datos!$I$6,IF((G613-J613-L613)&lt;=Datos!$G$9,Datos!$I$8+((G613-J613-L613)-Datos!$F$9)*Datos!$J$6,IF((G613-J613-L613)&gt;=Datos!$F$10,(Datos!$I$8+Datos!$J$8)+((G613-J613-L613)-Datos!$F$10)*Datos!$K$6))))</f>
        <v>0</v>
      </c>
      <c r="L613" s="141">
        <f>IF(G613&gt;=Datos!$D$15,(Datos!$D$15*Datos!$C$15),IF(G613&lt;=Datos!$D$15,(G613*Datos!$C$15)))</f>
        <v>1064</v>
      </c>
      <c r="M613" s="140">
        <v>25</v>
      </c>
      <c r="N613" s="140">
        <f t="shared" si="475"/>
        <v>2093.5</v>
      </c>
      <c r="O613" s="160">
        <f t="shared" si="476"/>
        <v>32906.5</v>
      </c>
    </row>
    <row r="614" spans="1:16" ht="29.25" customHeight="1" x14ac:dyDescent="0.2">
      <c r="A614" s="186">
        <v>510</v>
      </c>
      <c r="B614" s="187" t="s">
        <v>896</v>
      </c>
      <c r="C614" s="188" t="s">
        <v>264</v>
      </c>
      <c r="D614" s="91" t="s">
        <v>652</v>
      </c>
      <c r="E614" s="189" t="s">
        <v>260</v>
      </c>
      <c r="F614" s="189" t="s">
        <v>19</v>
      </c>
      <c r="G614" s="140">
        <v>60000</v>
      </c>
      <c r="H614" s="140">
        <v>0</v>
      </c>
      <c r="I614" s="140">
        <f t="shared" si="459"/>
        <v>60000</v>
      </c>
      <c r="J614" s="141">
        <f>IF(G614&gt;=Datos!$D$14,(Datos!$D$14*Datos!$C$14),IF(G614&lt;=Datos!$D$14,(G614*Datos!$C$14)))</f>
        <v>1722</v>
      </c>
      <c r="K614" s="142">
        <f>IF((G614-J614-L614)&lt;=Datos!$G$7,"0",IF((G614-J614-L614)&lt;=Datos!$G$8,((G614-J614-L614)-Datos!$F$8)*Datos!$I$6,IF((G614-J614-L614)&lt;=Datos!$G$9,Datos!$I$8+((G614-J614-L614)-Datos!$F$9)*Datos!$J$6,IF((G614-J614-L614)&gt;=Datos!$F$10,(Datos!$I$8+Datos!$J$8)+((G614-J614-L614)-Datos!$F$10)*Datos!$K$6))))</f>
        <v>3486.6756666666661</v>
      </c>
      <c r="L614" s="141">
        <f>IF(G614&gt;=Datos!$D$15,(Datos!$D$15*Datos!$C$15),IF(G614&lt;=Datos!$D$15,(G614*Datos!$C$15)))</f>
        <v>1824</v>
      </c>
      <c r="M614" s="140">
        <v>25</v>
      </c>
      <c r="N614" s="140">
        <f t="shared" ref="N614:N619" si="479">SUM(J614:M614)</f>
        <v>7057.6756666666661</v>
      </c>
      <c r="O614" s="160">
        <f t="shared" ref="O614:O619" si="480">+G614-N614</f>
        <v>52942.324333333338</v>
      </c>
    </row>
    <row r="615" spans="1:16" ht="29.25" customHeight="1" x14ac:dyDescent="0.2">
      <c r="A615" s="186">
        <v>511</v>
      </c>
      <c r="B615" s="187" t="s">
        <v>822</v>
      </c>
      <c r="C615" s="188" t="s">
        <v>264</v>
      </c>
      <c r="D615" s="91" t="s">
        <v>268</v>
      </c>
      <c r="E615" s="189" t="s">
        <v>260</v>
      </c>
      <c r="F615" s="189" t="s">
        <v>19</v>
      </c>
      <c r="G615" s="117">
        <v>60000</v>
      </c>
      <c r="H615" s="140">
        <v>0</v>
      </c>
      <c r="I615" s="140">
        <f t="shared" si="459"/>
        <v>60000</v>
      </c>
      <c r="J615" s="141">
        <f>IF(G615&gt;=Datos!$D$14,(Datos!$D$14*Datos!$C$14),IF(G615&lt;=Datos!$D$14,(G615*Datos!$C$14)))</f>
        <v>1722</v>
      </c>
      <c r="K615" s="142">
        <f>IF((G615-J615-L615)&lt;=Datos!$G$7,"0",IF((G615-J615-L615)&lt;=Datos!$G$8,((G615-J615-L615)-Datos!$F$8)*Datos!$I$6,IF((G615-J615-L615)&lt;=Datos!$G$9,Datos!$I$8+((G615-J615-L615)-Datos!$F$9)*Datos!$J$6,IF((G615-J615-L615)&gt;=Datos!$F$10,(Datos!$I$8+Datos!$J$8)+((G615-J615-L615)-Datos!$F$10)*Datos!$K$6))))</f>
        <v>3486.6756666666661</v>
      </c>
      <c r="L615" s="141">
        <f>IF(G615&gt;=Datos!$D$15,(Datos!$D$15*Datos!$C$15),IF(G615&lt;=Datos!$D$15,(G615*Datos!$C$15)))</f>
        <v>1824</v>
      </c>
      <c r="M615" s="140">
        <v>25</v>
      </c>
      <c r="N615" s="140">
        <f t="shared" si="479"/>
        <v>7057.6756666666661</v>
      </c>
      <c r="O615" s="160">
        <f t="shared" si="480"/>
        <v>52942.324333333338</v>
      </c>
      <c r="P615" s="13"/>
    </row>
    <row r="616" spans="1:16" ht="29.25" customHeight="1" x14ac:dyDescent="0.2">
      <c r="A616" s="186">
        <v>512</v>
      </c>
      <c r="B616" s="188" t="s">
        <v>278</v>
      </c>
      <c r="C616" s="188" t="s">
        <v>264</v>
      </c>
      <c r="D616" s="91" t="s">
        <v>652</v>
      </c>
      <c r="E616" s="189" t="s">
        <v>260</v>
      </c>
      <c r="F616" s="189" t="s">
        <v>261</v>
      </c>
      <c r="G616" s="140">
        <v>76230</v>
      </c>
      <c r="H616" s="140">
        <v>0</v>
      </c>
      <c r="I616" s="140">
        <f t="shared" si="459"/>
        <v>76230</v>
      </c>
      <c r="J616" s="141">
        <f>IF(G616&gt;=Datos!$D$14,(Datos!$D$14*Datos!$C$14),IF(G616&lt;=Datos!$D$14,(G616*Datos!$C$14)))</f>
        <v>2187.8009999999999</v>
      </c>
      <c r="K616" s="142">
        <f>IF((G616-J616-L616)&lt;=Datos!$G$7,"0",IF((G616-J616-L616)&lt;=Datos!$G$8,((G616-J616-L616)-Datos!$F$8)*Datos!$I$6,IF((G616-J616-L616)&lt;=Datos!$G$9,Datos!$I$8+((G616-J616-L616)-Datos!$F$9)*Datos!$J$6,IF((G616-J616-L616)&gt;=Datos!$F$10,(Datos!$I$8+Datos!$J$8)+((G616-J616-L616)-Datos!$F$10)*Datos!$K$6))))</f>
        <v>6540.8370666666669</v>
      </c>
      <c r="L616" s="141">
        <f>IF(G616&gt;=Datos!$D$15,(Datos!$D$15*Datos!$C$15),IF(G616&lt;=Datos!$D$15,(G616*Datos!$C$15)))</f>
        <v>2317.3919999999998</v>
      </c>
      <c r="M616" s="140">
        <v>25</v>
      </c>
      <c r="N616" s="140">
        <f t="shared" si="479"/>
        <v>11071.030066666666</v>
      </c>
      <c r="O616" s="160">
        <f t="shared" si="480"/>
        <v>65158.969933333334</v>
      </c>
    </row>
    <row r="617" spans="1:16" ht="29.25" customHeight="1" x14ac:dyDescent="0.2">
      <c r="A617" s="186">
        <v>513</v>
      </c>
      <c r="B617" s="188" t="s">
        <v>974</v>
      </c>
      <c r="C617" s="188" t="s">
        <v>264</v>
      </c>
      <c r="D617" s="91" t="s">
        <v>555</v>
      </c>
      <c r="E617" s="189" t="s">
        <v>260</v>
      </c>
      <c r="F617" s="189" t="s">
        <v>19</v>
      </c>
      <c r="G617" s="140">
        <v>60000</v>
      </c>
      <c r="H617" s="140">
        <v>0</v>
      </c>
      <c r="I617" s="140">
        <f t="shared" si="459"/>
        <v>60000</v>
      </c>
      <c r="J617" s="141">
        <f>IF(G617&gt;=Datos!$D$14,(Datos!$D$14*Datos!$C$14),IF(G617&lt;=Datos!$D$14,(G617*Datos!$C$14)))</f>
        <v>1722</v>
      </c>
      <c r="K617" s="142">
        <f>IF((G617-J617-L617)&lt;=Datos!$G$7,"0",IF((G617-J617-L617)&lt;=Datos!$G$8,((G617-J617-L617)-Datos!$F$8)*Datos!$I$6,IF((G617-J617-L617)&lt;=Datos!$G$9,Datos!$I$8+((G617-J617-L617)-Datos!$F$9)*Datos!$J$6,IF((G617-J617-L617)&gt;=Datos!$F$10,(Datos!$I$8+Datos!$J$8)+((G617-J617-L617)-Datos!$F$10)*Datos!$K$6))))</f>
        <v>3486.6756666666661</v>
      </c>
      <c r="L617" s="141">
        <f>IF(G617&gt;=Datos!$D$15,(Datos!$D$15*Datos!$C$15),IF(G617&lt;=Datos!$D$15,(G617*Datos!$C$15)))</f>
        <v>1824</v>
      </c>
      <c r="M617" s="140">
        <v>25</v>
      </c>
      <c r="N617" s="140">
        <f t="shared" si="479"/>
        <v>7057.6756666666661</v>
      </c>
      <c r="O617" s="160">
        <f t="shared" si="480"/>
        <v>52942.324333333338</v>
      </c>
    </row>
    <row r="618" spans="1:16" ht="29.25" customHeight="1" x14ac:dyDescent="0.2">
      <c r="A618" s="186">
        <v>514</v>
      </c>
      <c r="B618" s="188" t="s">
        <v>131</v>
      </c>
      <c r="C618" s="188" t="s">
        <v>264</v>
      </c>
      <c r="D618" s="91" t="s">
        <v>566</v>
      </c>
      <c r="E618" s="189" t="s">
        <v>260</v>
      </c>
      <c r="F618" s="189" t="s">
        <v>19</v>
      </c>
      <c r="G618" s="140">
        <v>80000</v>
      </c>
      <c r="H618" s="140">
        <v>0</v>
      </c>
      <c r="I618" s="140">
        <f t="shared" si="459"/>
        <v>80000</v>
      </c>
      <c r="J618" s="141">
        <f>IF(G618&gt;=Datos!$D$14,(Datos!$D$14*Datos!$C$14),IF(G618&lt;=Datos!$D$14,(G618*Datos!$C$14)))</f>
        <v>2296</v>
      </c>
      <c r="K618" s="142">
        <f>IF((G618-J618-L618)&lt;=Datos!$G$7,"0",IF((G618-J618-L618)&lt;=Datos!$G$8,((G618-J618-L618)-Datos!$F$8)*Datos!$I$6,IF((G618-J618-L618)&lt;=Datos!$G$9,Datos!$I$8+((G618-J618-L618)-Datos!$F$9)*Datos!$J$6,IF((G618-J618-L618)&gt;=Datos!$F$10,(Datos!$I$8+Datos!$J$8)+((G618-J618-L618)-Datos!$F$10)*Datos!$K$6))))</f>
        <v>7400.8606666666674</v>
      </c>
      <c r="L618" s="141">
        <f>IF(G618&gt;=Datos!$D$15,(Datos!$D$15*Datos!$C$15),IF(G618&lt;=Datos!$D$15,(G618*Datos!$C$15)))</f>
        <v>2432</v>
      </c>
      <c r="M618" s="140">
        <v>25</v>
      </c>
      <c r="N618" s="140">
        <f t="shared" si="479"/>
        <v>12153.860666666667</v>
      </c>
      <c r="O618" s="160">
        <f t="shared" si="480"/>
        <v>67846.139333333325</v>
      </c>
    </row>
    <row r="619" spans="1:16" ht="29.25" customHeight="1" x14ac:dyDescent="0.2">
      <c r="A619" s="186">
        <v>515</v>
      </c>
      <c r="B619" s="188" t="s">
        <v>971</v>
      </c>
      <c r="C619" s="188" t="s">
        <v>264</v>
      </c>
      <c r="D619" s="91" t="s">
        <v>795</v>
      </c>
      <c r="E619" s="189" t="s">
        <v>260</v>
      </c>
      <c r="F619" s="189" t="s">
        <v>19</v>
      </c>
      <c r="G619" s="140">
        <v>60000</v>
      </c>
      <c r="H619" s="140">
        <v>0</v>
      </c>
      <c r="I619" s="140">
        <f t="shared" si="459"/>
        <v>60000</v>
      </c>
      <c r="J619" s="141">
        <f>IF(G619&gt;=Datos!$D$14,(Datos!$D$14*Datos!$C$14),IF(G619&lt;=Datos!$D$14,(G619*Datos!$C$14)))</f>
        <v>1722</v>
      </c>
      <c r="K619" s="142">
        <f>IF((G619-J619-L619)&lt;=Datos!$G$7,"0",IF((G619-J619-L619)&lt;=Datos!$G$8,((G619-J619-L619)-Datos!$F$8)*Datos!$I$6,IF((G619-J619-L619)&lt;=Datos!$G$9,Datos!$I$8+((G619-J619-L619)-Datos!$F$9)*Datos!$J$6,IF((G619-J619-L619)&gt;=Datos!$F$10,(Datos!$I$8+Datos!$J$8)+((G619-J619-L619)-Datos!$F$10)*Datos!$K$6))))</f>
        <v>3486.6756666666661</v>
      </c>
      <c r="L619" s="141">
        <f>IF(G619&gt;=Datos!$D$15,(Datos!$D$15*Datos!$C$15),IF(G619&lt;=Datos!$D$15,(G619*Datos!$C$15)))</f>
        <v>1824</v>
      </c>
      <c r="M619" s="140">
        <v>25</v>
      </c>
      <c r="N619" s="140">
        <f t="shared" si="479"/>
        <v>7057.6756666666661</v>
      </c>
      <c r="O619" s="160">
        <f t="shared" si="480"/>
        <v>52942.324333333338</v>
      </c>
    </row>
    <row r="620" spans="1:16" ht="29.25" customHeight="1" x14ac:dyDescent="0.2">
      <c r="A620" s="186">
        <v>516</v>
      </c>
      <c r="B620" s="188" t="s">
        <v>279</v>
      </c>
      <c r="C620" s="188" t="s">
        <v>264</v>
      </c>
      <c r="D620" s="91" t="s">
        <v>568</v>
      </c>
      <c r="E620" s="189" t="s">
        <v>260</v>
      </c>
      <c r="F620" s="189" t="s">
        <v>19</v>
      </c>
      <c r="G620" s="140">
        <v>76230</v>
      </c>
      <c r="H620" s="140">
        <v>0</v>
      </c>
      <c r="I620" s="140">
        <f t="shared" si="459"/>
        <v>76230</v>
      </c>
      <c r="J620" s="141">
        <f>IF(G620&gt;=Datos!$D$14,(Datos!$D$14*Datos!$C$14),IF(G620&lt;=Datos!$D$14,(G620*Datos!$C$14)))</f>
        <v>2187.8009999999999</v>
      </c>
      <c r="K620" s="142">
        <f>IF((G620-J620-L620)&lt;=Datos!$G$7,"0",IF((G620-J620-L620)&lt;=Datos!$G$8,((G620-J620-L620)-Datos!$F$8)*Datos!$I$6,IF((G620-J620-L620)&lt;=Datos!$G$9,Datos!$I$8+((G620-J620-L620)-Datos!$F$9)*Datos!$J$6,IF((G620-J620-L620)&gt;=Datos!$F$10,(Datos!$I$8+Datos!$J$8)+((G620-J620-L620)-Datos!$F$10)*Datos!$K$6))))</f>
        <v>6540.8370666666669</v>
      </c>
      <c r="L620" s="141">
        <f>IF(G620&gt;=Datos!$D$15,(Datos!$D$15*Datos!$C$15),IF(G620&lt;=Datos!$D$15,(G620*Datos!$C$15)))</f>
        <v>2317.3919999999998</v>
      </c>
      <c r="M620" s="140">
        <v>25</v>
      </c>
      <c r="N620" s="140">
        <f t="shared" ref="N620" si="481">SUM(J620:M620)</f>
        <v>11071.030066666666</v>
      </c>
      <c r="O620" s="160">
        <f t="shared" ref="O620" si="482">+G620-N620</f>
        <v>65158.969933333334</v>
      </c>
    </row>
    <row r="621" spans="1:16" ht="29.25" customHeight="1" x14ac:dyDescent="0.2">
      <c r="A621" s="186">
        <v>517</v>
      </c>
      <c r="B621" s="188" t="s">
        <v>134</v>
      </c>
      <c r="C621" s="188" t="s">
        <v>264</v>
      </c>
      <c r="D621" s="91" t="s">
        <v>419</v>
      </c>
      <c r="E621" s="189" t="s">
        <v>260</v>
      </c>
      <c r="F621" s="189" t="s">
        <v>19</v>
      </c>
      <c r="G621" s="140">
        <v>21500</v>
      </c>
      <c r="H621" s="140">
        <v>0</v>
      </c>
      <c r="I621" s="140">
        <f t="shared" si="459"/>
        <v>21500</v>
      </c>
      <c r="J621" s="141">
        <f>IF(G621&gt;=Datos!$D$14,(Datos!$D$14*Datos!$C$14),IF(G621&lt;=Datos!$D$14,(G621*Datos!$C$14)))</f>
        <v>617.04999999999995</v>
      </c>
      <c r="K621" s="142" t="str">
        <f>IF((G621-J621-L621)&lt;=Datos!$G$7,"0",IF((G621-J621-L621)&lt;=Datos!$G$8,((G621-J621-L621)-Datos!$F$8)*Datos!$I$6,IF((G621-J621-L621)&lt;=Datos!$G$9,Datos!$I$8+((G621-J621-L621)-Datos!$F$9)*Datos!$J$6,IF((G621-J621-L621)&gt;=Datos!$F$10,(Datos!$I$8+Datos!$J$8)+((G621-J621-L621)-Datos!$F$10)*Datos!$K$6))))</f>
        <v>0</v>
      </c>
      <c r="L621" s="141">
        <f>IF(G621&gt;=Datos!$D$15,(Datos!$D$15*Datos!$C$15),IF(G621&lt;=Datos!$D$15,(G621*Datos!$C$15)))</f>
        <v>653.6</v>
      </c>
      <c r="M621" s="140">
        <v>10947.31</v>
      </c>
      <c r="N621" s="140">
        <f t="shared" ref="N621:N642" si="483">SUM(J621:M621)</f>
        <v>12217.96</v>
      </c>
      <c r="O621" s="160">
        <f t="shared" ref="O621:O642" si="484">+G621-N621</f>
        <v>9282.0400000000009</v>
      </c>
    </row>
    <row r="622" spans="1:16" ht="29.25" customHeight="1" x14ac:dyDescent="0.2">
      <c r="A622" s="186">
        <v>518</v>
      </c>
      <c r="B622" s="188" t="s">
        <v>138</v>
      </c>
      <c r="C622" s="188" t="s">
        <v>264</v>
      </c>
      <c r="D622" s="91" t="s">
        <v>566</v>
      </c>
      <c r="E622" s="189" t="s">
        <v>260</v>
      </c>
      <c r="F622" s="189" t="s">
        <v>19</v>
      </c>
      <c r="G622" s="140">
        <v>80000</v>
      </c>
      <c r="H622" s="140">
        <v>0</v>
      </c>
      <c r="I622" s="140">
        <f t="shared" si="459"/>
        <v>80000</v>
      </c>
      <c r="J622" s="141">
        <f>IF(G622&gt;=Datos!$D$14,(Datos!$D$14*Datos!$C$14),IF(G622&lt;=Datos!$D$14,(G622*Datos!$C$14)))</f>
        <v>2296</v>
      </c>
      <c r="K622" s="142">
        <f>IF((G622-J622-L622)&lt;=Datos!$G$7,"0",IF((G622-J622-L622)&lt;=Datos!$G$8,((G622-J622-L622)-Datos!$F$8)*Datos!$I$6,IF((G622-J622-L622)&lt;=Datos!$G$9,Datos!$I$8+((G622-J622-L622)-Datos!$F$9)*Datos!$J$6,IF((G622-J622-L622)&gt;=Datos!$F$10,(Datos!$I$8+Datos!$J$8)+((G622-J622-L622)-Datos!$F$10)*Datos!$K$6))))</f>
        <v>7400.8606666666674</v>
      </c>
      <c r="L622" s="141">
        <f>IF(G622&gt;=Datos!$D$15,(Datos!$D$15*Datos!$C$15),IF(G622&lt;=Datos!$D$15,(G622*Datos!$C$15)))</f>
        <v>2432</v>
      </c>
      <c r="M622" s="140">
        <v>25</v>
      </c>
      <c r="N622" s="140">
        <f t="shared" si="483"/>
        <v>12153.860666666667</v>
      </c>
      <c r="O622" s="160">
        <f t="shared" si="484"/>
        <v>67846.139333333325</v>
      </c>
    </row>
    <row r="623" spans="1:16" ht="29.25" customHeight="1" x14ac:dyDescent="0.2">
      <c r="A623" s="186">
        <v>519</v>
      </c>
      <c r="B623" s="188" t="s">
        <v>144</v>
      </c>
      <c r="C623" s="188" t="s">
        <v>264</v>
      </c>
      <c r="D623" s="91" t="s">
        <v>567</v>
      </c>
      <c r="E623" s="189" t="s">
        <v>260</v>
      </c>
      <c r="F623" s="189" t="s">
        <v>19</v>
      </c>
      <c r="G623" s="140">
        <v>120000</v>
      </c>
      <c r="H623" s="140">
        <v>0</v>
      </c>
      <c r="I623" s="140">
        <f t="shared" si="459"/>
        <v>120000</v>
      </c>
      <c r="J623" s="141">
        <f>IF(G623&gt;=Datos!$D$14,(Datos!$D$14*Datos!$C$14),IF(G623&lt;=Datos!$D$14,(G623*Datos!$C$14)))</f>
        <v>3444</v>
      </c>
      <c r="K623" s="142">
        <f>IF((G623-J623-L623)&lt;=Datos!$G$7,"0",IF((G623-J623-L623)&lt;=Datos!$G$8,((G623-J623-L623)-Datos!$F$8)*Datos!$I$6,IF((G623-J623-L623)&lt;=Datos!$G$9,Datos!$I$8+((G623-J623-L623)-Datos!$F$9)*Datos!$J$6,IF((G623-J623-L623)&gt;=Datos!$F$10,(Datos!$I$8+Datos!$J$8)+((G623-J623-L623)-Datos!$F$10)*Datos!$K$6))))</f>
        <v>16809.860666666667</v>
      </c>
      <c r="L623" s="141">
        <f>IF(G623&gt;=Datos!$D$15,(Datos!$D$15*Datos!$C$15),IF(G623&lt;=Datos!$D$15,(G623*Datos!$C$15)))</f>
        <v>3648</v>
      </c>
      <c r="M623" s="140">
        <v>25</v>
      </c>
      <c r="N623" s="140">
        <f t="shared" si="483"/>
        <v>23926.860666666667</v>
      </c>
      <c r="O623" s="160">
        <f t="shared" si="484"/>
        <v>96073.139333333325</v>
      </c>
    </row>
    <row r="624" spans="1:16" ht="29.25" customHeight="1" x14ac:dyDescent="0.2">
      <c r="A624" s="186">
        <v>520</v>
      </c>
      <c r="B624" s="188" t="s">
        <v>145</v>
      </c>
      <c r="C624" s="188" t="s">
        <v>264</v>
      </c>
      <c r="D624" s="91" t="s">
        <v>419</v>
      </c>
      <c r="E624" s="189" t="s">
        <v>260</v>
      </c>
      <c r="F624" s="189" t="s">
        <v>19</v>
      </c>
      <c r="G624" s="140">
        <v>35000</v>
      </c>
      <c r="H624" s="140">
        <v>0</v>
      </c>
      <c r="I624" s="140">
        <f t="shared" si="459"/>
        <v>35000</v>
      </c>
      <c r="J624" s="141">
        <f>IF(G624&gt;=Datos!$D$14,(Datos!$D$14*Datos!$C$14),IF(G624&lt;=Datos!$D$14,(G624*Datos!$C$14)))</f>
        <v>1004.5</v>
      </c>
      <c r="K624" s="142" t="str">
        <f>IF((G624-J624-L624)&lt;=Datos!$G$7,"0",IF((G624-J624-L624)&lt;=Datos!$G$8,((G624-J624-L624)-Datos!$F$8)*Datos!$I$6,IF((G624-J624-L624)&lt;=Datos!$G$9,Datos!$I$8+((G624-J624-L624)-Datos!$F$9)*Datos!$J$6,IF((G624-J624-L624)&gt;=Datos!$F$10,(Datos!$I$8+Datos!$J$8)+((G624-J624-L624)-Datos!$F$10)*Datos!$K$6))))</f>
        <v>0</v>
      </c>
      <c r="L624" s="141">
        <f>IF(G624&gt;=Datos!$D$15,(Datos!$D$15*Datos!$C$15),IF(G624&lt;=Datos!$D$15,(G624*Datos!$C$15)))</f>
        <v>1064</v>
      </c>
      <c r="M624" s="140">
        <v>25</v>
      </c>
      <c r="N624" s="140">
        <f t="shared" si="483"/>
        <v>2093.5</v>
      </c>
      <c r="O624" s="160">
        <f t="shared" si="484"/>
        <v>32906.5</v>
      </c>
    </row>
    <row r="625" spans="1:15" ht="29.25" customHeight="1" x14ac:dyDescent="0.2">
      <c r="A625" s="186">
        <v>521</v>
      </c>
      <c r="B625" s="188" t="s">
        <v>151</v>
      </c>
      <c r="C625" s="188" t="s">
        <v>264</v>
      </c>
      <c r="D625" s="91" t="s">
        <v>569</v>
      </c>
      <c r="E625" s="189" t="s">
        <v>260</v>
      </c>
      <c r="F625" s="189" t="s">
        <v>261</v>
      </c>
      <c r="G625" s="140">
        <v>90137.15</v>
      </c>
      <c r="H625" s="140">
        <v>0</v>
      </c>
      <c r="I625" s="140">
        <f t="shared" si="459"/>
        <v>90137.15</v>
      </c>
      <c r="J625" s="141">
        <f>IF(G625&gt;=Datos!$D$14,(Datos!$D$14*Datos!$C$14),IF(G625&lt;=Datos!$D$14,(G625*Datos!$C$14)))</f>
        <v>2586.936205</v>
      </c>
      <c r="K625" s="142">
        <f>IF((G625-J625-L625)&lt;=Datos!$G$7,"0",IF((G625-J625-L625)&lt;=Datos!$G$8,((G625-J625-L625)-Datos!$F$8)*Datos!$I$6,IF((G625-J625-L625)&lt;=Datos!$G$9,Datos!$I$8+((G625-J625-L625)-Datos!$F$9)*Datos!$J$6,IF((G625-J625-L625)&gt;=Datos!$F$10,(Datos!$I$8+Datos!$J$8)+((G625-J625-L625)-Datos!$F$10)*Datos!$K$6))))</f>
        <v>9785.3717754166646</v>
      </c>
      <c r="L625" s="141">
        <f>IF(G625&gt;=Datos!$D$15,(Datos!$D$15*Datos!$C$15),IF(G625&lt;=Datos!$D$15,(G625*Datos!$C$15)))</f>
        <v>2740.1693599999999</v>
      </c>
      <c r="M625" s="140">
        <v>25</v>
      </c>
      <c r="N625" s="140">
        <f t="shared" si="483"/>
        <v>15137.477340416664</v>
      </c>
      <c r="O625" s="160">
        <f t="shared" si="484"/>
        <v>74999.672659583332</v>
      </c>
    </row>
    <row r="626" spans="1:15" ht="29.25" customHeight="1" x14ac:dyDescent="0.2">
      <c r="A626" s="186">
        <v>522</v>
      </c>
      <c r="B626" s="188" t="s">
        <v>898</v>
      </c>
      <c r="C626" s="188" t="s">
        <v>264</v>
      </c>
      <c r="D626" s="91" t="s">
        <v>419</v>
      </c>
      <c r="E626" s="189" t="s">
        <v>260</v>
      </c>
      <c r="F626" s="189" t="s">
        <v>19</v>
      </c>
      <c r="G626" s="140">
        <v>35000</v>
      </c>
      <c r="H626" s="140">
        <v>0</v>
      </c>
      <c r="I626" s="140">
        <f t="shared" si="459"/>
        <v>35000</v>
      </c>
      <c r="J626" s="141">
        <f>IF(G626&gt;=Datos!$D$14,(Datos!$D$14*Datos!$C$14),IF(G626&lt;=Datos!$D$14,(G626*Datos!$C$14)))</f>
        <v>1004.5</v>
      </c>
      <c r="K626" s="142" t="str">
        <f>IF((G626-J626-L626)&lt;=Datos!$G$7,"0",IF((G626-J626-L626)&lt;=Datos!$G$8,((G626-J626-L626)-Datos!$F$8)*Datos!$I$6,IF((G626-J626-L626)&lt;=Datos!$G$9,Datos!$I$8+((G626-J626-L626)-Datos!$F$9)*Datos!$J$6,IF((G626-J626-L626)&gt;=Datos!$F$10,(Datos!$I$8+Datos!$J$8)+((G626-J626-L626)-Datos!$F$10)*Datos!$K$6))))</f>
        <v>0</v>
      </c>
      <c r="L626" s="141">
        <f>IF(G626&gt;=Datos!$D$15,(Datos!$D$15*Datos!$C$15),IF(G626&lt;=Datos!$D$15,(G626*Datos!$C$15)))</f>
        <v>1064</v>
      </c>
      <c r="M626" s="140">
        <v>25</v>
      </c>
      <c r="N626" s="140">
        <f t="shared" si="483"/>
        <v>2093.5</v>
      </c>
      <c r="O626" s="160">
        <f t="shared" si="484"/>
        <v>32906.5</v>
      </c>
    </row>
    <row r="627" spans="1:15" ht="29.25" customHeight="1" x14ac:dyDescent="0.2">
      <c r="A627" s="186">
        <v>523</v>
      </c>
      <c r="B627" s="188" t="s">
        <v>155</v>
      </c>
      <c r="C627" s="188" t="s">
        <v>264</v>
      </c>
      <c r="D627" s="91" t="s">
        <v>700</v>
      </c>
      <c r="E627" s="189" t="s">
        <v>260</v>
      </c>
      <c r="F627" s="189" t="s">
        <v>19</v>
      </c>
      <c r="G627" s="140">
        <v>80000</v>
      </c>
      <c r="H627" s="140">
        <v>0</v>
      </c>
      <c r="I627" s="140">
        <f t="shared" si="459"/>
        <v>80000</v>
      </c>
      <c r="J627" s="141">
        <f>IF(G627&gt;=Datos!$D$14,(Datos!$D$14*Datos!$C$14),IF(G627&lt;=Datos!$D$14,(G627*Datos!$C$14)))</f>
        <v>2296</v>
      </c>
      <c r="K627" s="142">
        <f>IF((G627-J627-L627)&lt;=Datos!$G$7,"0",IF((G627-J627-L627)&lt;=Datos!$G$8,((G627-J627-L627)-Datos!$F$8)*Datos!$I$6,IF((G627-J627-L627)&lt;=Datos!$G$9,Datos!$I$8+((G627-J627-L627)-Datos!$F$9)*Datos!$J$6,IF((G627-J627-L627)&gt;=Datos!$F$10,(Datos!$I$8+Datos!$J$8)+((G627-J627-L627)-Datos!$F$10)*Datos!$K$6))))</f>
        <v>7400.8606666666674</v>
      </c>
      <c r="L627" s="141">
        <f>IF(G627&gt;=Datos!$D$15,(Datos!$D$15*Datos!$C$15),IF(G627&lt;=Datos!$D$15,(G627*Datos!$C$15)))</f>
        <v>2432</v>
      </c>
      <c r="M627" s="140">
        <v>7219.5</v>
      </c>
      <c r="N627" s="140">
        <f t="shared" si="483"/>
        <v>19348.360666666667</v>
      </c>
      <c r="O627" s="160">
        <f t="shared" si="484"/>
        <v>60651.639333333333</v>
      </c>
    </row>
    <row r="628" spans="1:15" ht="29.25" customHeight="1" x14ac:dyDescent="0.2">
      <c r="A628" s="186">
        <v>524</v>
      </c>
      <c r="B628" s="188" t="s">
        <v>160</v>
      </c>
      <c r="C628" s="188" t="s">
        <v>264</v>
      </c>
      <c r="D628" s="91" t="s">
        <v>700</v>
      </c>
      <c r="E628" s="189" t="s">
        <v>260</v>
      </c>
      <c r="F628" s="189" t="s">
        <v>19</v>
      </c>
      <c r="G628" s="140">
        <v>80000</v>
      </c>
      <c r="H628" s="140">
        <v>0</v>
      </c>
      <c r="I628" s="140">
        <f t="shared" si="459"/>
        <v>80000</v>
      </c>
      <c r="J628" s="141">
        <f>IF(G628&gt;=Datos!$D$14,(Datos!$D$14*Datos!$C$14),IF(G628&lt;=Datos!$D$14,(G628*Datos!$C$14)))</f>
        <v>2296</v>
      </c>
      <c r="K628" s="142">
        <f>IF((G628-J628-L628)&lt;=Datos!$G$7,"0",IF((G628-J628-L628)&lt;=Datos!$G$8,((G628-J628-L628)-Datos!$F$8)*Datos!$I$6,IF((G628-J628-L628)&lt;=Datos!$G$9,Datos!$I$8+((G628-J628-L628)-Datos!$F$9)*Datos!$J$6,IF((G628-J628-L628)&gt;=Datos!$F$10,(Datos!$I$8+Datos!$J$8)+((G628-J628-L628)-Datos!$F$10)*Datos!$K$6))))</f>
        <v>7400.8606666666674</v>
      </c>
      <c r="L628" s="141">
        <f>IF(G628&gt;=Datos!$D$15,(Datos!$D$15*Datos!$C$15),IF(G628&lt;=Datos!$D$15,(G628*Datos!$C$15)))</f>
        <v>2432</v>
      </c>
      <c r="M628" s="140">
        <v>25</v>
      </c>
      <c r="N628" s="140">
        <f t="shared" si="483"/>
        <v>12153.860666666667</v>
      </c>
      <c r="O628" s="160">
        <f t="shared" si="484"/>
        <v>67846.139333333325</v>
      </c>
    </row>
    <row r="629" spans="1:15" ht="29.25" customHeight="1" x14ac:dyDescent="0.2">
      <c r="A629" s="186">
        <v>525</v>
      </c>
      <c r="B629" s="188" t="s">
        <v>328</v>
      </c>
      <c r="C629" s="188" t="s">
        <v>264</v>
      </c>
      <c r="D629" s="91" t="s">
        <v>419</v>
      </c>
      <c r="E629" s="189" t="s">
        <v>260</v>
      </c>
      <c r="F629" s="189" t="s">
        <v>19</v>
      </c>
      <c r="G629" s="140">
        <v>35000</v>
      </c>
      <c r="H629" s="140">
        <v>0</v>
      </c>
      <c r="I629" s="140">
        <f t="shared" si="459"/>
        <v>35000</v>
      </c>
      <c r="J629" s="141">
        <f>IF(G629&gt;=Datos!$D$14,(Datos!$D$14*Datos!$C$14),IF(G629&lt;=Datos!$D$14,(G629*Datos!$C$14)))</f>
        <v>1004.5</v>
      </c>
      <c r="K629" s="142" t="str">
        <f>IF((G629-J629-L629)&lt;=Datos!$G$7,"0",IF((G629-J629-L629)&lt;=Datos!$G$8,((G629-J629-L629)-Datos!$F$8)*Datos!$I$6,IF((G629-J629-L629)&lt;=Datos!$G$9,Datos!$I$8+((G629-J629-L629)-Datos!$F$9)*Datos!$J$6,IF((G629-J629-L629)&gt;=Datos!$F$10,(Datos!$I$8+Datos!$J$8)+((G629-J629-L629)-Datos!$F$10)*Datos!$K$6))))</f>
        <v>0</v>
      </c>
      <c r="L629" s="141">
        <f>IF(G629&gt;=Datos!$D$15,(Datos!$D$15*Datos!$C$15),IF(G629&lt;=Datos!$D$15,(G629*Datos!$C$15)))</f>
        <v>1064</v>
      </c>
      <c r="M629" s="140">
        <v>1944.78</v>
      </c>
      <c r="N629" s="140">
        <f t="shared" si="483"/>
        <v>4013.2799999999997</v>
      </c>
      <c r="O629" s="160">
        <f t="shared" si="484"/>
        <v>30986.720000000001</v>
      </c>
    </row>
    <row r="630" spans="1:15" ht="29.25" customHeight="1" x14ac:dyDescent="0.2">
      <c r="A630" s="186">
        <v>526</v>
      </c>
      <c r="B630" s="188" t="s">
        <v>161</v>
      </c>
      <c r="C630" s="188" t="s">
        <v>264</v>
      </c>
      <c r="D630" s="91" t="s">
        <v>795</v>
      </c>
      <c r="E630" s="189" t="s">
        <v>260</v>
      </c>
      <c r="F630" s="189" t="s">
        <v>19</v>
      </c>
      <c r="G630" s="140">
        <v>82582.5</v>
      </c>
      <c r="H630" s="140">
        <v>0</v>
      </c>
      <c r="I630" s="140">
        <f t="shared" si="459"/>
        <v>82582.5</v>
      </c>
      <c r="J630" s="141">
        <f>IF(G630&gt;=Datos!$D$14,(Datos!$D$14*Datos!$C$14),IF(G630&lt;=Datos!$D$14,(G630*Datos!$C$14)))</f>
        <v>2370.1177499999999</v>
      </c>
      <c r="K630" s="142">
        <f>IF((G630-J630-L630)&lt;=Datos!$G$7,"0",IF((G630-J630-L630)&lt;=Datos!$G$8,((G630-J630-L630)-Datos!$F$8)*Datos!$I$6,IF((G630-J630-L630)&lt;=Datos!$G$9,Datos!$I$8+((G630-J630-L630)-Datos!$F$9)*Datos!$J$6,IF((G630-J630-L630)&gt;=Datos!$F$10,(Datos!$I$8+Datos!$J$8)+((G630-J630-L630)-Datos!$F$10)*Datos!$K$6))))</f>
        <v>8008.3292291666658</v>
      </c>
      <c r="L630" s="141">
        <f>IF(G630&gt;=Datos!$D$15,(Datos!$D$15*Datos!$C$15),IF(G630&lt;=Datos!$D$15,(G630*Datos!$C$15)))</f>
        <v>2510.5079999999998</v>
      </c>
      <c r="M630" s="140">
        <v>25</v>
      </c>
      <c r="N630" s="140">
        <f t="shared" ref="N630:N633" si="485">SUM(J630:M630)</f>
        <v>12913.954979166665</v>
      </c>
      <c r="O630" s="160">
        <f t="shared" ref="O630:O633" si="486">+G630-N630</f>
        <v>69668.545020833335</v>
      </c>
    </row>
    <row r="631" spans="1:15" ht="29.25" customHeight="1" x14ac:dyDescent="0.2">
      <c r="A631" s="186">
        <v>527</v>
      </c>
      <c r="B631" s="188" t="s">
        <v>892</v>
      </c>
      <c r="C631" s="188" t="s">
        <v>264</v>
      </c>
      <c r="D631" s="91" t="s">
        <v>419</v>
      </c>
      <c r="E631" s="189" t="s">
        <v>260</v>
      </c>
      <c r="F631" s="189" t="s">
        <v>19</v>
      </c>
      <c r="G631" s="140">
        <v>35000</v>
      </c>
      <c r="H631" s="140">
        <v>0</v>
      </c>
      <c r="I631" s="140">
        <f t="shared" si="459"/>
        <v>35000</v>
      </c>
      <c r="J631" s="141">
        <f>IF(G631&gt;=Datos!$D$14,(Datos!$D$14*Datos!$C$14),IF(G631&lt;=Datos!$D$14,(G631*Datos!$C$14)))</f>
        <v>1004.5</v>
      </c>
      <c r="K631" s="142" t="str">
        <f>IF((G631-J631-L631)&lt;=Datos!$G$7,"0",IF((G631-J631-L631)&lt;=Datos!$G$8,((G631-J631-L631)-Datos!$F$8)*Datos!$I$6,IF((G631-J631-L631)&lt;=Datos!$G$9,Datos!$I$8+((G631-J631-L631)-Datos!$F$9)*Datos!$J$6,IF((G631-J631-L631)&gt;=Datos!$F$10,(Datos!$I$8+Datos!$J$8)+((G631-J631-L631)-Datos!$F$10)*Datos!$K$6))))</f>
        <v>0</v>
      </c>
      <c r="L631" s="141">
        <f>IF(G631&gt;=Datos!$D$15,(Datos!$D$15*Datos!$C$15),IF(G631&lt;=Datos!$D$15,(G631*Datos!$C$15)))</f>
        <v>1064</v>
      </c>
      <c r="M631" s="140">
        <v>25</v>
      </c>
      <c r="N631" s="140">
        <f t="shared" si="485"/>
        <v>2093.5</v>
      </c>
      <c r="O631" s="160">
        <f t="shared" si="486"/>
        <v>32906.5</v>
      </c>
    </row>
    <row r="632" spans="1:15" ht="29.25" customHeight="1" x14ac:dyDescent="0.2">
      <c r="A632" s="186">
        <v>528</v>
      </c>
      <c r="B632" s="188" t="s">
        <v>852</v>
      </c>
      <c r="C632" s="188" t="s">
        <v>264</v>
      </c>
      <c r="D632" s="91" t="s">
        <v>419</v>
      </c>
      <c r="E632" s="189" t="s">
        <v>260</v>
      </c>
      <c r="F632" s="189" t="s">
        <v>19</v>
      </c>
      <c r="G632" s="140">
        <v>35000</v>
      </c>
      <c r="H632" s="140">
        <v>0</v>
      </c>
      <c r="I632" s="140">
        <f t="shared" si="459"/>
        <v>35000</v>
      </c>
      <c r="J632" s="141">
        <f>IF(G632&gt;=Datos!$D$14,(Datos!$D$14*Datos!$C$14),IF(G632&lt;=Datos!$D$14,(G632*Datos!$C$14)))</f>
        <v>1004.5</v>
      </c>
      <c r="K632" s="142" t="str">
        <f>IF((G632-J632-L632)&lt;=Datos!$G$7,"0",IF((G632-J632-L632)&lt;=Datos!$G$8,((G632-J632-L632)-Datos!$F$8)*Datos!$I$6,IF((G632-J632-L632)&lt;=Datos!$G$9,Datos!$I$8+((G632-J632-L632)-Datos!$F$9)*Datos!$J$6,IF((G632-J632-L632)&gt;=Datos!$F$10,(Datos!$I$8+Datos!$J$8)+((G632-J632-L632)-Datos!$F$10)*Datos!$K$6))))</f>
        <v>0</v>
      </c>
      <c r="L632" s="141">
        <f>IF(G632&gt;=Datos!$D$15,(Datos!$D$15*Datos!$C$15),IF(G632&lt;=Datos!$D$15,(G632*Datos!$C$15)))</f>
        <v>1064</v>
      </c>
      <c r="M632" s="140">
        <v>25</v>
      </c>
      <c r="N632" s="140">
        <f t="shared" si="485"/>
        <v>2093.5</v>
      </c>
      <c r="O632" s="160">
        <f t="shared" si="486"/>
        <v>32906.5</v>
      </c>
    </row>
    <row r="633" spans="1:15" ht="29.25" customHeight="1" x14ac:dyDescent="0.2">
      <c r="A633" s="186">
        <v>529</v>
      </c>
      <c r="B633" s="188" t="s">
        <v>511</v>
      </c>
      <c r="C633" s="188" t="s">
        <v>264</v>
      </c>
      <c r="D633" s="91" t="s">
        <v>795</v>
      </c>
      <c r="E633" s="189" t="s">
        <v>260</v>
      </c>
      <c r="F633" s="189" t="s">
        <v>19</v>
      </c>
      <c r="G633" s="140">
        <v>76230</v>
      </c>
      <c r="H633" s="140">
        <v>0</v>
      </c>
      <c r="I633" s="140">
        <f t="shared" si="459"/>
        <v>76230</v>
      </c>
      <c r="J633" s="141">
        <f>IF(G633&gt;=Datos!$D$14,(Datos!$D$14*Datos!$C$14),IF(G633&lt;=Datos!$D$14,(G633*Datos!$C$14)))</f>
        <v>2187.8009999999999</v>
      </c>
      <c r="K633" s="142">
        <f>IF((G633-J633-L633)&lt;=Datos!$G$7,"0",IF((G633-J633-L633)&lt;=Datos!$G$8,((G633-J633-L633)-Datos!$F$8)*Datos!$I$6,IF((G633-J633-L633)&lt;=Datos!$G$9,Datos!$I$8+((G633-J633-L633)-Datos!$F$9)*Datos!$J$6,IF((G633-J633-L633)&gt;=Datos!$F$10,(Datos!$I$8+Datos!$J$8)+((G633-J633-L633)-Datos!$F$10)*Datos!$K$6))))</f>
        <v>6540.8370666666669</v>
      </c>
      <c r="L633" s="141">
        <f>IF(G633&gt;=Datos!$D$15,(Datos!$D$15*Datos!$C$15),IF(G633&lt;=Datos!$D$15,(G633*Datos!$C$15)))</f>
        <v>2317.3919999999998</v>
      </c>
      <c r="M633" s="140">
        <v>25</v>
      </c>
      <c r="N633" s="140">
        <f t="shared" si="485"/>
        <v>11071.030066666666</v>
      </c>
      <c r="O633" s="160">
        <f t="shared" si="486"/>
        <v>65158.969933333334</v>
      </c>
    </row>
    <row r="634" spans="1:15" ht="29.25" customHeight="1" x14ac:dyDescent="0.2">
      <c r="A634" s="186">
        <v>530</v>
      </c>
      <c r="B634" s="188" t="s">
        <v>768</v>
      </c>
      <c r="C634" s="188" t="s">
        <v>264</v>
      </c>
      <c r="D634" s="91" t="s">
        <v>795</v>
      </c>
      <c r="E634" s="189" t="s">
        <v>260</v>
      </c>
      <c r="F634" s="189" t="s">
        <v>19</v>
      </c>
      <c r="G634" s="140">
        <v>82582.5</v>
      </c>
      <c r="H634" s="140">
        <v>0</v>
      </c>
      <c r="I634" s="140">
        <f t="shared" si="459"/>
        <v>82582.5</v>
      </c>
      <c r="J634" s="141">
        <f>IF(G634&gt;=Datos!$D$14,(Datos!$D$14*Datos!$C$14),IF(G634&lt;=Datos!$D$14,(G634*Datos!$C$14)))</f>
        <v>2370.1177499999999</v>
      </c>
      <c r="K634" s="142">
        <v>7528.39</v>
      </c>
      <c r="L634" s="141">
        <f>IF(G634&gt;=Datos!$D$15,(Datos!$D$15*Datos!$C$15),IF(G634&lt;=Datos!$D$15,(G634*Datos!$C$15)))</f>
        <v>2510.5079999999998</v>
      </c>
      <c r="M634" s="140">
        <v>7944.78</v>
      </c>
      <c r="N634" s="140">
        <f t="shared" si="483"/>
        <v>20353.795750000001</v>
      </c>
      <c r="O634" s="160">
        <f t="shared" si="484"/>
        <v>62228.704249999995</v>
      </c>
    </row>
    <row r="635" spans="1:15" ht="29.25" customHeight="1" x14ac:dyDescent="0.2">
      <c r="A635" s="186">
        <v>531</v>
      </c>
      <c r="B635" s="188" t="s">
        <v>973</v>
      </c>
      <c r="C635" s="188" t="s">
        <v>264</v>
      </c>
      <c r="D635" s="91" t="s">
        <v>419</v>
      </c>
      <c r="E635" s="189" t="s">
        <v>260</v>
      </c>
      <c r="F635" s="189" t="s">
        <v>19</v>
      </c>
      <c r="G635" s="140">
        <v>35000</v>
      </c>
      <c r="H635" s="140">
        <v>0</v>
      </c>
      <c r="I635" s="140">
        <f t="shared" si="459"/>
        <v>35000</v>
      </c>
      <c r="J635" s="141">
        <f>IF(G635&gt;=Datos!$D$14,(Datos!$D$14*Datos!$C$14),IF(G635&lt;=Datos!$D$14,(G635*Datos!$C$14)))</f>
        <v>1004.5</v>
      </c>
      <c r="K635" s="142" t="str">
        <f>IF((G635-J635-L635)&lt;=Datos!$G$7,"0",IF((G635-J635-L635)&lt;=Datos!$G$8,((G635-J635-L635)-Datos!$F$8)*Datos!$I$6,IF((G635-J635-L635)&lt;=Datos!$G$9,Datos!$I$8+((G635-J635-L635)-Datos!$F$9)*Datos!$J$6,IF((G635-J635-L635)&gt;=Datos!$F$10,(Datos!$I$8+Datos!$J$8)+((G635-J635-L635)-Datos!$F$10)*Datos!$K$6))))</f>
        <v>0</v>
      </c>
      <c r="L635" s="141">
        <f>IF(G635&gt;=Datos!$D$15,(Datos!$D$15*Datos!$C$15),IF(G635&lt;=Datos!$D$15,(G635*Datos!$C$15)))</f>
        <v>1064</v>
      </c>
      <c r="M635" s="140">
        <v>25</v>
      </c>
      <c r="N635" s="140">
        <f t="shared" si="483"/>
        <v>2093.5</v>
      </c>
      <c r="O635" s="160">
        <f t="shared" si="484"/>
        <v>32906.5</v>
      </c>
    </row>
    <row r="636" spans="1:15" ht="29.25" customHeight="1" x14ac:dyDescent="0.2">
      <c r="A636" s="186">
        <v>532</v>
      </c>
      <c r="B636" s="188" t="s">
        <v>188</v>
      </c>
      <c r="C636" s="188" t="s">
        <v>264</v>
      </c>
      <c r="D636" s="91" t="s">
        <v>555</v>
      </c>
      <c r="E636" s="189" t="s">
        <v>260</v>
      </c>
      <c r="F636" s="189" t="s">
        <v>19</v>
      </c>
      <c r="G636" s="140">
        <v>82582.5</v>
      </c>
      <c r="H636" s="140">
        <v>0</v>
      </c>
      <c r="I636" s="140">
        <f t="shared" si="459"/>
        <v>82582.5</v>
      </c>
      <c r="J636" s="141">
        <f>IF(G636&gt;=Datos!$D$14,(Datos!$D$14*Datos!$C$14),IF(G636&lt;=Datos!$D$14,(G636*Datos!$C$14)))</f>
        <v>2370.1177499999999</v>
      </c>
      <c r="K636" s="142">
        <f>IF((G636-J636-L636)&lt;=Datos!$G$7,"0",IF((G636-J636-L636)&lt;=Datos!$G$8,((G636-J636-L636)-Datos!$F$8)*Datos!$I$6,IF((G636-J636-L636)&lt;=Datos!$G$9,Datos!$I$8+((G636-J636-L636)-Datos!$F$9)*Datos!$J$6,IF((G636-J636-L636)&gt;=Datos!$F$10,(Datos!$I$8+Datos!$J$8)+((G636-J636-L636)-Datos!$F$10)*Datos!$K$6))))</f>
        <v>8008.3292291666658</v>
      </c>
      <c r="L636" s="141">
        <f>IF(G636&gt;=Datos!$D$15,(Datos!$D$15*Datos!$C$15),IF(G636&lt;=Datos!$D$15,(G636*Datos!$C$15)))</f>
        <v>2510.5079999999998</v>
      </c>
      <c r="M636" s="140">
        <v>25</v>
      </c>
      <c r="N636" s="140">
        <f t="shared" ref="N636:N640" si="487">SUM(J636:M636)</f>
        <v>12913.954979166665</v>
      </c>
      <c r="O636" s="160">
        <f t="shared" ref="O636:O640" si="488">+G636-N636</f>
        <v>69668.545020833335</v>
      </c>
    </row>
    <row r="637" spans="1:15" ht="29.25" customHeight="1" x14ac:dyDescent="0.2">
      <c r="A637" s="186">
        <v>533</v>
      </c>
      <c r="B637" s="188" t="s">
        <v>193</v>
      </c>
      <c r="C637" s="188" t="s">
        <v>264</v>
      </c>
      <c r="D637" s="91" t="s">
        <v>555</v>
      </c>
      <c r="E637" s="189" t="s">
        <v>260</v>
      </c>
      <c r="F637" s="189" t="s">
        <v>19</v>
      </c>
      <c r="G637" s="140">
        <v>82582.5</v>
      </c>
      <c r="H637" s="140">
        <v>0</v>
      </c>
      <c r="I637" s="140">
        <f t="shared" si="459"/>
        <v>82582.5</v>
      </c>
      <c r="J637" s="141">
        <f>IF(G637&gt;=Datos!$D$14,(Datos!$D$14*Datos!$C$14),IF(G637&lt;=Datos!$D$14,(G637*Datos!$C$14)))</f>
        <v>2370.1177499999999</v>
      </c>
      <c r="K637" s="142">
        <f>IF((G637-J637-L637)&lt;=Datos!$G$7,"0",IF((G637-J637-L637)&lt;=Datos!$G$8,((G637-J637-L637)-Datos!$F$8)*Datos!$I$6,IF((G637-J637-L637)&lt;=Datos!$G$9,Datos!$I$8+((G637-J637-L637)-Datos!$F$9)*Datos!$J$6,IF((G637-J637-L637)&gt;=Datos!$F$10,(Datos!$I$8+Datos!$J$8)+((G637-J637-L637)-Datos!$F$10)*Datos!$K$6))))</f>
        <v>8008.3292291666658</v>
      </c>
      <c r="L637" s="141">
        <f>IF(G637&gt;=Datos!$D$15,(Datos!$D$15*Datos!$C$15),IF(G637&lt;=Datos!$D$15,(G637*Datos!$C$15)))</f>
        <v>2510.5079999999998</v>
      </c>
      <c r="M637" s="140">
        <v>25</v>
      </c>
      <c r="N637" s="140">
        <f t="shared" si="487"/>
        <v>12913.954979166665</v>
      </c>
      <c r="O637" s="160">
        <f t="shared" si="488"/>
        <v>69668.545020833335</v>
      </c>
    </row>
    <row r="638" spans="1:15" ht="29.25" customHeight="1" x14ac:dyDescent="0.2">
      <c r="A638" s="186">
        <v>534</v>
      </c>
      <c r="B638" s="188" t="s">
        <v>194</v>
      </c>
      <c r="C638" s="188" t="s">
        <v>264</v>
      </c>
      <c r="D638" s="91" t="s">
        <v>554</v>
      </c>
      <c r="E638" s="189" t="s">
        <v>260</v>
      </c>
      <c r="F638" s="189" t="s">
        <v>19</v>
      </c>
      <c r="G638" s="140">
        <v>82582.5</v>
      </c>
      <c r="H638" s="140">
        <v>0</v>
      </c>
      <c r="I638" s="140">
        <f t="shared" si="459"/>
        <v>82582.5</v>
      </c>
      <c r="J638" s="141">
        <f>IF(G638&gt;=Datos!$D$14,(Datos!$D$14*Datos!$C$14),IF(G638&lt;=Datos!$D$14,(G638*Datos!$C$14)))</f>
        <v>2370.1177499999999</v>
      </c>
      <c r="K638" s="142">
        <f>IF((G638-J638-L638)&lt;=Datos!$G$7,"0",IF((G638-J638-L638)&lt;=Datos!$G$8,((G638-J638-L638)-Datos!$F$8)*Datos!$I$6,IF((G638-J638-L638)&lt;=Datos!$G$9,Datos!$I$8+((G638-J638-L638)-Datos!$F$9)*Datos!$J$6,IF((G638-J638-L638)&gt;=Datos!$F$10,(Datos!$I$8+Datos!$J$8)+((G638-J638-L638)-Datos!$F$10)*Datos!$K$6))))</f>
        <v>8008.3292291666658</v>
      </c>
      <c r="L638" s="141">
        <f>IF(G638&gt;=Datos!$D$15,(Datos!$D$15*Datos!$C$15),IF(G638&lt;=Datos!$D$15,(G638*Datos!$C$15)))</f>
        <v>2510.5079999999998</v>
      </c>
      <c r="M638" s="140">
        <v>25</v>
      </c>
      <c r="N638" s="140">
        <f t="shared" si="487"/>
        <v>12913.954979166665</v>
      </c>
      <c r="O638" s="160">
        <f t="shared" si="488"/>
        <v>69668.545020833335</v>
      </c>
    </row>
    <row r="639" spans="1:15" ht="29.25" customHeight="1" x14ac:dyDescent="0.2">
      <c r="A639" s="186">
        <v>535</v>
      </c>
      <c r="B639" s="188" t="s">
        <v>195</v>
      </c>
      <c r="C639" s="188" t="s">
        <v>264</v>
      </c>
      <c r="D639" s="91" t="s">
        <v>652</v>
      </c>
      <c r="E639" s="189" t="s">
        <v>260</v>
      </c>
      <c r="F639" s="189" t="s">
        <v>261</v>
      </c>
      <c r="G639" s="140">
        <v>86711.63</v>
      </c>
      <c r="H639" s="140">
        <v>0</v>
      </c>
      <c r="I639" s="140">
        <f t="shared" si="459"/>
        <v>86711.63</v>
      </c>
      <c r="J639" s="141">
        <f>IF(G639&gt;=Datos!$D$14,(Datos!$D$14*Datos!$C$14),IF(G639&lt;=Datos!$D$14,(G639*Datos!$C$14)))</f>
        <v>2488.6237810000002</v>
      </c>
      <c r="K639" s="142">
        <f>IF((G639-J639-L639)&lt;=Datos!$G$7,"0",IF((G639-J639-L639)&lt;=Datos!$G$8,((G639-J639-L639)-Datos!$F$8)*Datos!$I$6,IF((G639-J639-L639)&lt;=Datos!$G$9,Datos!$I$8+((G639-J639-L639)-Datos!$F$9)*Datos!$J$6,IF((G639-J639-L639)&gt;=Datos!$F$10,(Datos!$I$8+Datos!$J$8)+((G639-J639-L639)-Datos!$F$10)*Datos!$K$6))))</f>
        <v>8979.6038334166697</v>
      </c>
      <c r="L639" s="141">
        <f>IF(G639&gt;=Datos!$D$15,(Datos!$D$15*Datos!$C$15),IF(G639&lt;=Datos!$D$15,(G639*Datos!$C$15)))</f>
        <v>2636.0335520000003</v>
      </c>
      <c r="M639" s="140">
        <v>25</v>
      </c>
      <c r="N639" s="140">
        <f t="shared" si="487"/>
        <v>14129.261166416671</v>
      </c>
      <c r="O639" s="160">
        <f t="shared" si="488"/>
        <v>72582.368833583329</v>
      </c>
    </row>
    <row r="640" spans="1:15" ht="29.25" customHeight="1" x14ac:dyDescent="0.2">
      <c r="A640" s="186">
        <v>536</v>
      </c>
      <c r="B640" s="188" t="s">
        <v>935</v>
      </c>
      <c r="C640" s="188" t="s">
        <v>264</v>
      </c>
      <c r="D640" s="91" t="s">
        <v>555</v>
      </c>
      <c r="E640" s="189" t="s">
        <v>260</v>
      </c>
      <c r="F640" s="189" t="s">
        <v>19</v>
      </c>
      <c r="G640" s="140">
        <v>60000</v>
      </c>
      <c r="H640" s="140">
        <v>0</v>
      </c>
      <c r="I640" s="140">
        <f t="shared" ref="I640:I644" si="489">SUM(G640:H640)</f>
        <v>60000</v>
      </c>
      <c r="J640" s="141">
        <f>IF(G640&gt;=Datos!$D$14,(Datos!$D$14*Datos!$C$14),IF(G640&lt;=Datos!$D$14,(G640*Datos!$C$14)))</f>
        <v>1722</v>
      </c>
      <c r="K640" s="142">
        <v>2401.4499999999998</v>
      </c>
      <c r="L640" s="141">
        <f>IF(G640&gt;=Datos!$D$15,(Datos!$D$15*Datos!$C$15),IF(G640&lt;=Datos!$D$15,(G640*Datos!$C$15)))</f>
        <v>1824</v>
      </c>
      <c r="M640" s="140">
        <v>6784.34</v>
      </c>
      <c r="N640" s="140">
        <f t="shared" si="487"/>
        <v>12731.79</v>
      </c>
      <c r="O640" s="160">
        <f t="shared" si="488"/>
        <v>47268.21</v>
      </c>
    </row>
    <row r="641" spans="1:15" ht="29.25" customHeight="1" x14ac:dyDescent="0.2">
      <c r="A641" s="186">
        <v>537</v>
      </c>
      <c r="B641" s="188" t="s">
        <v>479</v>
      </c>
      <c r="C641" s="188" t="s">
        <v>264</v>
      </c>
      <c r="D641" s="91" t="s">
        <v>419</v>
      </c>
      <c r="E641" s="189" t="s">
        <v>260</v>
      </c>
      <c r="F641" s="189" t="s">
        <v>19</v>
      </c>
      <c r="G641" s="140">
        <v>26000</v>
      </c>
      <c r="H641" s="140">
        <v>0</v>
      </c>
      <c r="I641" s="140">
        <f t="shared" si="489"/>
        <v>26000</v>
      </c>
      <c r="J641" s="141">
        <f>IF(G641&gt;=Datos!$D$14,(Datos!$D$14*Datos!$C$14),IF(G641&lt;=Datos!$D$14,(G641*Datos!$C$14)))</f>
        <v>746.2</v>
      </c>
      <c r="K641" s="142" t="str">
        <f>IF((G641-J641-L641)&lt;=Datos!$G$7,"0",IF((G641-J641-L641)&lt;=Datos!$G$8,((G641-J641-L641)-Datos!$F$8)*Datos!$I$6,IF((G641-J641-L641)&lt;=Datos!$G$9,Datos!$I$8+((G641-J641-L641)-Datos!$F$9)*Datos!$J$6,IF((G641-J641-L641)&gt;=Datos!$F$10,(Datos!$I$8+Datos!$J$8)+((G641-J641-L641)-Datos!$F$10)*Datos!$K$6))))</f>
        <v>0</v>
      </c>
      <c r="L641" s="141">
        <f>IF(G641&gt;=Datos!$D$15,(Datos!$D$15*Datos!$C$15),IF(G641&lt;=Datos!$D$15,(G641*Datos!$C$15)))</f>
        <v>790.4</v>
      </c>
      <c r="M641" s="140">
        <v>25</v>
      </c>
      <c r="N641" s="140">
        <f t="shared" ref="N641" si="490">SUM(J641:M641)</f>
        <v>1561.6</v>
      </c>
      <c r="O641" s="160">
        <f t="shared" ref="O641" si="491">+G641-N641</f>
        <v>24438.400000000001</v>
      </c>
    </row>
    <row r="642" spans="1:15" ht="29.25" customHeight="1" x14ac:dyDescent="0.2">
      <c r="A642" s="186">
        <v>538</v>
      </c>
      <c r="B642" s="188" t="s">
        <v>883</v>
      </c>
      <c r="C642" s="188" t="s">
        <v>264</v>
      </c>
      <c r="D642" s="91" t="s">
        <v>795</v>
      </c>
      <c r="E642" s="189" t="s">
        <v>260</v>
      </c>
      <c r="F642" s="189" t="s">
        <v>19</v>
      </c>
      <c r="G642" s="140">
        <v>60000</v>
      </c>
      <c r="H642" s="140">
        <v>0</v>
      </c>
      <c r="I642" s="140">
        <f t="shared" si="489"/>
        <v>60000</v>
      </c>
      <c r="J642" s="141">
        <f>IF(G642&gt;=Datos!$D$14,(Datos!$D$14*Datos!$C$14),IF(G642&lt;=Datos!$D$14,(G642*Datos!$C$14)))</f>
        <v>1722</v>
      </c>
      <c r="K642" s="142">
        <f>IF((G642-J642-L642)&lt;=Datos!$G$7,"0",IF((G642-J642-L642)&lt;=Datos!$G$8,((G642-J642-L642)-Datos!$F$8)*Datos!$I$6,IF((G642-J642-L642)&lt;=Datos!$G$9,Datos!$I$8+((G642-J642-L642)-Datos!$F$9)*Datos!$J$6,IF((G642-J642-L642)&gt;=Datos!$F$10,(Datos!$I$8+Datos!$J$8)+((G642-J642-L642)-Datos!$F$10)*Datos!$K$6))))</f>
        <v>3486.6756666666661</v>
      </c>
      <c r="L642" s="141">
        <f>IF(G642&gt;=Datos!$D$15,(Datos!$D$15*Datos!$C$15),IF(G642&lt;=Datos!$D$15,(G642*Datos!$C$15)))</f>
        <v>1824</v>
      </c>
      <c r="M642" s="140">
        <v>25</v>
      </c>
      <c r="N642" s="140">
        <f t="shared" si="483"/>
        <v>7057.6756666666661</v>
      </c>
      <c r="O642" s="160">
        <f t="shared" si="484"/>
        <v>52942.324333333338</v>
      </c>
    </row>
    <row r="643" spans="1:15" ht="29.25" customHeight="1" x14ac:dyDescent="0.2">
      <c r="A643" s="186">
        <v>539</v>
      </c>
      <c r="B643" s="188" t="s">
        <v>214</v>
      </c>
      <c r="C643" s="188" t="s">
        <v>264</v>
      </c>
      <c r="D643" s="91" t="s">
        <v>419</v>
      </c>
      <c r="E643" s="189" t="s">
        <v>260</v>
      </c>
      <c r="F643" s="189" t="s">
        <v>19</v>
      </c>
      <c r="G643" s="140">
        <v>35000</v>
      </c>
      <c r="H643" s="140">
        <v>0</v>
      </c>
      <c r="I643" s="140">
        <f t="shared" si="489"/>
        <v>35000</v>
      </c>
      <c r="J643" s="141">
        <f>IF(G643&gt;=Datos!$D$14,(Datos!$D$14*Datos!$C$14),IF(G643&lt;=Datos!$D$14,(G643*Datos!$C$14)))</f>
        <v>1004.5</v>
      </c>
      <c r="K643" s="142" t="str">
        <f>IF((G643-J643-L643)&lt;=Datos!$G$7,"0",IF((G643-J643-L643)&lt;=Datos!$G$8,((G643-J643-L643)-Datos!$F$8)*Datos!$I$6,IF((G643-J643-L643)&lt;=Datos!$G$9,Datos!$I$8+((G643-J643-L643)-Datos!$F$9)*Datos!$J$6,IF((G643-J643-L643)&gt;=Datos!$F$10,(Datos!$I$8+Datos!$J$8)+((G643-J643-L643)-Datos!$F$10)*Datos!$K$6))))</f>
        <v>0</v>
      </c>
      <c r="L643" s="141">
        <f>IF(G643&gt;=Datos!$D$15,(Datos!$D$15*Datos!$C$15),IF(G643&lt;=Datos!$D$15,(G643*Datos!$C$15)))</f>
        <v>1064</v>
      </c>
      <c r="M643" s="140">
        <v>3301.12</v>
      </c>
      <c r="N643" s="140">
        <f t="shared" ref="N643:N644" si="492">SUM(J643:M643)</f>
        <v>5369.62</v>
      </c>
      <c r="O643" s="160">
        <f t="shared" ref="O643:O644" si="493">+G643-N643</f>
        <v>29630.38</v>
      </c>
    </row>
    <row r="644" spans="1:15" ht="29.25" customHeight="1" x14ac:dyDescent="0.2">
      <c r="A644" s="186">
        <v>540</v>
      </c>
      <c r="B644" s="188" t="s">
        <v>1001</v>
      </c>
      <c r="C644" s="188" t="s">
        <v>264</v>
      </c>
      <c r="D644" s="91" t="s">
        <v>419</v>
      </c>
      <c r="E644" s="189" t="s">
        <v>260</v>
      </c>
      <c r="F644" s="189" t="s">
        <v>19</v>
      </c>
      <c r="G644" s="140">
        <v>35000</v>
      </c>
      <c r="H644" s="140">
        <v>0</v>
      </c>
      <c r="I644" s="140">
        <f t="shared" si="489"/>
        <v>35000</v>
      </c>
      <c r="J644" s="141">
        <f>IF(G644&gt;=Datos!$D$14,(Datos!$D$14*Datos!$C$14),IF(G644&lt;=Datos!$D$14,(G644*Datos!$C$14)))</f>
        <v>1004.5</v>
      </c>
      <c r="K644" s="142" t="str">
        <f>IF((G644-J644-L644)&lt;=Datos!$G$7,"0",IF((G644-J644-L644)&lt;=Datos!$G$8,((G644-J644-L644)-Datos!$F$8)*Datos!$I$6,IF((G644-J644-L644)&lt;=Datos!$G$9,Datos!$I$8+((G644-J644-L644)-Datos!$F$9)*Datos!$J$6,IF((G644-J644-L644)&gt;=Datos!$F$10,(Datos!$I$8+Datos!$J$8)+((G644-J644-L644)-Datos!$F$10)*Datos!$K$6))))</f>
        <v>0</v>
      </c>
      <c r="L644" s="141">
        <f>IF(G644&gt;=Datos!$D$15,(Datos!$D$15*Datos!$C$15),IF(G644&lt;=Datos!$D$15,(G644*Datos!$C$15)))</f>
        <v>1064</v>
      </c>
      <c r="M644" s="140">
        <v>25</v>
      </c>
      <c r="N644" s="140">
        <f t="shared" si="492"/>
        <v>2093.5</v>
      </c>
      <c r="O644" s="160">
        <f t="shared" si="493"/>
        <v>32906.5</v>
      </c>
    </row>
    <row r="645" spans="1:15" s="193" customFormat="1" ht="29.25" customHeight="1" x14ac:dyDescent="0.2">
      <c r="A645" s="282" t="s">
        <v>422</v>
      </c>
      <c r="B645" s="283"/>
      <c r="C645" s="191">
        <v>67</v>
      </c>
      <c r="D645" s="218"/>
      <c r="E645" s="192"/>
      <c r="F645" s="144"/>
      <c r="G645" s="145">
        <f t="shared" ref="G645:O645" si="494">SUM(G578:G644)</f>
        <v>3996875.6799999997</v>
      </c>
      <c r="H645" s="145">
        <f t="shared" si="494"/>
        <v>0</v>
      </c>
      <c r="I645" s="145">
        <f t="shared" si="494"/>
        <v>3996875.6799999997</v>
      </c>
      <c r="J645" s="145">
        <f t="shared" si="494"/>
        <v>114710.33201600003</v>
      </c>
      <c r="K645" s="145">
        <f t="shared" si="494"/>
        <v>272055.43514816673</v>
      </c>
      <c r="L645" s="145">
        <f t="shared" si="494"/>
        <v>121505.02067199997</v>
      </c>
      <c r="M645" s="145">
        <f t="shared" si="494"/>
        <v>91991.299999999988</v>
      </c>
      <c r="N645" s="145">
        <f t="shared" si="494"/>
        <v>600262.08783616649</v>
      </c>
      <c r="O645" s="145">
        <f t="shared" si="494"/>
        <v>3396613.5921638333</v>
      </c>
    </row>
    <row r="646" spans="1:15" ht="29.25" customHeight="1" x14ac:dyDescent="0.2">
      <c r="A646" s="282" t="s">
        <v>565</v>
      </c>
      <c r="B646" s="283"/>
      <c r="C646" s="283"/>
      <c r="D646" s="283"/>
      <c r="E646" s="283"/>
      <c r="F646" s="283"/>
      <c r="G646" s="283"/>
      <c r="H646" s="283"/>
      <c r="I646" s="283"/>
      <c r="J646" s="283"/>
      <c r="K646" s="283"/>
      <c r="L646" s="283"/>
      <c r="M646" s="283"/>
      <c r="N646" s="283"/>
      <c r="O646" s="284"/>
    </row>
    <row r="647" spans="1:15" ht="29.25" customHeight="1" x14ac:dyDescent="0.2">
      <c r="A647" s="186">
        <v>541</v>
      </c>
      <c r="B647" s="188" t="s">
        <v>159</v>
      </c>
      <c r="C647" s="188" t="s">
        <v>266</v>
      </c>
      <c r="D647" s="91" t="s">
        <v>290</v>
      </c>
      <c r="E647" s="189" t="s">
        <v>260</v>
      </c>
      <c r="F647" s="189" t="s">
        <v>19</v>
      </c>
      <c r="G647" s="140">
        <v>76230</v>
      </c>
      <c r="H647" s="140">
        <v>0</v>
      </c>
      <c r="I647" s="140">
        <f t="shared" ref="I647" si="495">SUM(G647:H647)</f>
        <v>76230</v>
      </c>
      <c r="J647" s="141">
        <f>IF(G647&gt;=Datos!$D$14,(Datos!$D$14*Datos!$C$14),IF(G647&lt;=Datos!$D$14,(G647*Datos!$C$14)))</f>
        <v>2187.8009999999999</v>
      </c>
      <c r="K647" s="142">
        <v>6156.88</v>
      </c>
      <c r="L647" s="141">
        <f>IF(G647&gt;=Datos!$D$15,(Datos!$D$15*Datos!$C$15),IF(G647&lt;=Datos!$D$15,(G647*Datos!$C$15)))</f>
        <v>2317.3919999999998</v>
      </c>
      <c r="M647" s="140">
        <v>27882.54</v>
      </c>
      <c r="N647" s="140">
        <f t="shared" ref="N647" si="496">SUM(J647:M647)</f>
        <v>38544.612999999998</v>
      </c>
      <c r="O647" s="160">
        <f t="shared" ref="O647" si="497">+G647-N647</f>
        <v>37685.387000000002</v>
      </c>
    </row>
    <row r="648" spans="1:15" s="193" customFormat="1" ht="29.25" customHeight="1" x14ac:dyDescent="0.2">
      <c r="A648" s="282" t="s">
        <v>422</v>
      </c>
      <c r="B648" s="283"/>
      <c r="C648" s="191">
        <v>1</v>
      </c>
      <c r="D648" s="218"/>
      <c r="E648" s="192"/>
      <c r="F648" s="144"/>
      <c r="G648" s="145">
        <f t="shared" ref="G648:O648" si="498">SUM(G647:G647)</f>
        <v>76230</v>
      </c>
      <c r="H648" s="145">
        <f t="shared" si="498"/>
        <v>0</v>
      </c>
      <c r="I648" s="145">
        <f t="shared" si="498"/>
        <v>76230</v>
      </c>
      <c r="J648" s="145">
        <f t="shared" si="498"/>
        <v>2187.8009999999999</v>
      </c>
      <c r="K648" s="145">
        <f t="shared" si="498"/>
        <v>6156.88</v>
      </c>
      <c r="L648" s="145">
        <f t="shared" si="498"/>
        <v>2317.3919999999998</v>
      </c>
      <c r="M648" s="145">
        <f t="shared" si="498"/>
        <v>27882.54</v>
      </c>
      <c r="N648" s="145">
        <f t="shared" si="498"/>
        <v>38544.612999999998</v>
      </c>
      <c r="O648" s="145">
        <f t="shared" si="498"/>
        <v>37685.387000000002</v>
      </c>
    </row>
    <row r="649" spans="1:15" ht="29.25" customHeight="1" x14ac:dyDescent="0.2">
      <c r="A649" s="282" t="s">
        <v>474</v>
      </c>
      <c r="B649" s="283"/>
      <c r="C649" s="283"/>
      <c r="D649" s="283"/>
      <c r="E649" s="283"/>
      <c r="F649" s="283"/>
      <c r="G649" s="283"/>
      <c r="H649" s="283"/>
      <c r="I649" s="283"/>
      <c r="J649" s="283"/>
      <c r="K649" s="283"/>
      <c r="L649" s="283"/>
      <c r="M649" s="283"/>
      <c r="N649" s="283"/>
      <c r="O649" s="284"/>
    </row>
    <row r="650" spans="1:15" ht="29.25" customHeight="1" x14ac:dyDescent="0.2">
      <c r="A650" s="186">
        <v>542</v>
      </c>
      <c r="B650" s="188" t="s">
        <v>571</v>
      </c>
      <c r="C650" s="188" t="s">
        <v>265</v>
      </c>
      <c r="D650" s="91" t="s">
        <v>290</v>
      </c>
      <c r="E650" s="189" t="s">
        <v>260</v>
      </c>
      <c r="F650" s="189" t="s">
        <v>19</v>
      </c>
      <c r="G650" s="140">
        <v>76230</v>
      </c>
      <c r="H650" s="140">
        <v>0</v>
      </c>
      <c r="I650" s="140">
        <f t="shared" ref="I650:I653" si="499">SUM(G650:H650)</f>
        <v>76230</v>
      </c>
      <c r="J650" s="141">
        <f>IF(G650&gt;=Datos!$D$14,(Datos!$D$14*Datos!$C$14),IF(G650&lt;=Datos!$D$14,(G650*Datos!$C$14)))</f>
        <v>2187.8009999999999</v>
      </c>
      <c r="K650" s="142">
        <f>IF((G650-J650-L650)&lt;=Datos!$G$7,"0",IF((G650-J650-L650)&lt;=Datos!$G$8,((G650-J650-L650)-Datos!$F$8)*Datos!$I$6,IF((G650-J650-L650)&lt;=Datos!$G$9,Datos!$I$8+((G650-J650-L650)-Datos!$F$9)*Datos!$J$6,IF((G650-J650-L650)&gt;=Datos!$F$10,(Datos!$I$8+Datos!$J$8)+((G650-J650-L650)-Datos!$F$10)*Datos!$K$6))))</f>
        <v>6540.8370666666669</v>
      </c>
      <c r="L650" s="141">
        <f>IF(G650&gt;=Datos!$D$15,(Datos!$D$15*Datos!$C$15),IF(G650&lt;=Datos!$D$15,(G650*Datos!$C$15)))</f>
        <v>2317.3919999999998</v>
      </c>
      <c r="M650" s="140">
        <v>25</v>
      </c>
      <c r="N650" s="140">
        <f t="shared" ref="N650:N653" si="500">SUM(J650:M650)</f>
        <v>11071.030066666666</v>
      </c>
      <c r="O650" s="160">
        <f t="shared" ref="O650:O653" si="501">+G650-N650</f>
        <v>65158.969933333334</v>
      </c>
    </row>
    <row r="651" spans="1:15" ht="29.25" customHeight="1" x14ac:dyDescent="0.2">
      <c r="A651" s="186">
        <v>543</v>
      </c>
      <c r="B651" s="188" t="s">
        <v>572</v>
      </c>
      <c r="C651" s="188" t="s">
        <v>265</v>
      </c>
      <c r="D651" s="91" t="s">
        <v>290</v>
      </c>
      <c r="E651" s="189" t="s">
        <v>260</v>
      </c>
      <c r="F651" s="189" t="s">
        <v>19</v>
      </c>
      <c r="G651" s="140">
        <v>76230</v>
      </c>
      <c r="H651" s="140">
        <v>0</v>
      </c>
      <c r="I651" s="140">
        <f t="shared" si="499"/>
        <v>76230</v>
      </c>
      <c r="J651" s="141">
        <f>IF(G651&gt;=Datos!$D$14,(Datos!$D$14*Datos!$C$14),IF(G651&lt;=Datos!$D$14,(G651*Datos!$C$14)))</f>
        <v>2187.8009999999999</v>
      </c>
      <c r="K651" s="142">
        <f>IF((G651-J651-L651)&lt;=Datos!$G$7,"0",IF((G651-J651-L651)&lt;=Datos!$G$8,((G651-J651-L651)-Datos!$F$8)*Datos!$I$6,IF((G651-J651-L651)&lt;=Datos!$G$9,Datos!$I$8+((G651-J651-L651)-Datos!$F$9)*Datos!$J$6,IF((G651-J651-L651)&gt;=Datos!$F$10,(Datos!$I$8+Datos!$J$8)+((G651-J651-L651)-Datos!$F$10)*Datos!$K$6))))</f>
        <v>6540.8370666666669</v>
      </c>
      <c r="L651" s="141">
        <f>IF(G651&gt;=Datos!$D$15,(Datos!$D$15*Datos!$C$15),IF(G651&lt;=Datos!$D$15,(G651*Datos!$C$15)))</f>
        <v>2317.3919999999998</v>
      </c>
      <c r="M651" s="140">
        <v>25</v>
      </c>
      <c r="N651" s="140">
        <f t="shared" si="500"/>
        <v>11071.030066666666</v>
      </c>
      <c r="O651" s="160">
        <f t="shared" si="501"/>
        <v>65158.969933333334</v>
      </c>
    </row>
    <row r="652" spans="1:15" ht="29.25" customHeight="1" x14ac:dyDescent="0.2">
      <c r="A652" s="186">
        <v>544</v>
      </c>
      <c r="B652" s="188" t="s">
        <v>936</v>
      </c>
      <c r="C652" s="188" t="s">
        <v>265</v>
      </c>
      <c r="D652" s="91" t="s">
        <v>290</v>
      </c>
      <c r="E652" s="189" t="s">
        <v>260</v>
      </c>
      <c r="F652" s="189" t="s">
        <v>19</v>
      </c>
      <c r="G652" s="140">
        <v>60000</v>
      </c>
      <c r="H652" s="140">
        <v>0</v>
      </c>
      <c r="I652" s="140">
        <f t="shared" si="499"/>
        <v>60000</v>
      </c>
      <c r="J652" s="141">
        <f>IF(G652&gt;=Datos!$D$14,(Datos!$D$14*Datos!$C$14),IF(G652&lt;=Datos!$D$14,(G652*Datos!$C$14)))</f>
        <v>1722</v>
      </c>
      <c r="K652" s="142">
        <f>IF((G652-J652-L652)&lt;=Datos!$G$7,"0",IF((G652-J652-L652)&lt;=Datos!$G$8,((G652-J652-L652)-Datos!$F$8)*Datos!$I$6,IF((G652-J652-L652)&lt;=Datos!$G$9,Datos!$I$8+((G652-J652-L652)-Datos!$F$9)*Datos!$J$6,IF((G652-J652-L652)&gt;=Datos!$F$10,(Datos!$I$8+Datos!$J$8)+((G652-J652-L652)-Datos!$F$10)*Datos!$K$6))))</f>
        <v>3486.6756666666661</v>
      </c>
      <c r="L652" s="141">
        <f>IF(G652&gt;=Datos!$D$15,(Datos!$D$15*Datos!$C$15),IF(G652&lt;=Datos!$D$15,(G652*Datos!$C$15)))</f>
        <v>1824</v>
      </c>
      <c r="M652" s="140">
        <v>25</v>
      </c>
      <c r="N652" s="140">
        <f t="shared" ref="N652" si="502">SUM(J652:M652)</f>
        <v>7057.6756666666661</v>
      </c>
      <c r="O652" s="160">
        <f t="shared" ref="O652" si="503">+G652-N652</f>
        <v>52942.324333333338</v>
      </c>
    </row>
    <row r="653" spans="1:15" ht="29.25" customHeight="1" x14ac:dyDescent="0.2">
      <c r="A653" s="186">
        <v>545</v>
      </c>
      <c r="B653" s="188" t="s">
        <v>937</v>
      </c>
      <c r="C653" s="188" t="s">
        <v>265</v>
      </c>
      <c r="D653" s="91" t="s">
        <v>290</v>
      </c>
      <c r="E653" s="189" t="s">
        <v>260</v>
      </c>
      <c r="F653" s="189" t="s">
        <v>19</v>
      </c>
      <c r="G653" s="140">
        <v>60000</v>
      </c>
      <c r="H653" s="140">
        <v>0</v>
      </c>
      <c r="I653" s="140">
        <f t="shared" si="499"/>
        <v>60000</v>
      </c>
      <c r="J653" s="141">
        <f>IF(G653&gt;=Datos!$D$14,(Datos!$D$14*Datos!$C$14),IF(G653&lt;=Datos!$D$14,(G653*Datos!$C$14)))</f>
        <v>1722</v>
      </c>
      <c r="K653" s="142">
        <f>IF((G653-J653-L653)&lt;=Datos!$G$7,"0",IF((G653-J653-L653)&lt;=Datos!$G$8,((G653-J653-L653)-Datos!$F$8)*Datos!$I$6,IF((G653-J653-L653)&lt;=Datos!$G$9,Datos!$I$8+((G653-J653-L653)-Datos!$F$9)*Datos!$J$6,IF((G653-J653-L653)&gt;=Datos!$F$10,(Datos!$I$8+Datos!$J$8)+((G653-J653-L653)-Datos!$F$10)*Datos!$K$6))))</f>
        <v>3486.6756666666661</v>
      </c>
      <c r="L653" s="141">
        <f>IF(G653&gt;=Datos!$D$15,(Datos!$D$15*Datos!$C$15),IF(G653&lt;=Datos!$D$15,(G653*Datos!$C$15)))</f>
        <v>1824</v>
      </c>
      <c r="M653" s="140">
        <v>25</v>
      </c>
      <c r="N653" s="140">
        <f t="shared" si="500"/>
        <v>7057.6756666666661</v>
      </c>
      <c r="O653" s="160">
        <f t="shared" si="501"/>
        <v>52942.324333333338</v>
      </c>
    </row>
    <row r="654" spans="1:15" ht="29.25" customHeight="1" x14ac:dyDescent="0.2">
      <c r="A654" s="186">
        <v>546</v>
      </c>
      <c r="B654" s="188" t="s">
        <v>938</v>
      </c>
      <c r="C654" s="188" t="s">
        <v>265</v>
      </c>
      <c r="D654" s="91" t="s">
        <v>290</v>
      </c>
      <c r="E654" s="189" t="s">
        <v>260</v>
      </c>
      <c r="F654" s="189" t="s">
        <v>19</v>
      </c>
      <c r="G654" s="140">
        <v>60000</v>
      </c>
      <c r="H654" s="140">
        <v>0</v>
      </c>
      <c r="I654" s="140">
        <f t="shared" ref="I654:I663" si="504">SUM(G654:H654)</f>
        <v>60000</v>
      </c>
      <c r="J654" s="141">
        <f>IF(G654&gt;=Datos!$D$14,(Datos!$D$14*Datos!$C$14),IF(G654&lt;=Datos!$D$14,(G654*Datos!$C$14)))</f>
        <v>1722</v>
      </c>
      <c r="K654" s="142">
        <f>IF((G654-J654-L654)&lt;=Datos!$G$7,"0",IF((G654-J654-L654)&lt;=Datos!$G$8,((G654-J654-L654)-Datos!$F$8)*Datos!$I$6,IF((G654-J654-L654)&lt;=Datos!$G$9,Datos!$I$8+((G654-J654-L654)-Datos!$F$9)*Datos!$J$6,IF((G654-J654-L654)&gt;=Datos!$F$10,(Datos!$I$8+Datos!$J$8)+((G654-J654-L654)-Datos!$F$10)*Datos!$K$6))))</f>
        <v>3486.6756666666661</v>
      </c>
      <c r="L654" s="141">
        <f>IF(G654&gt;=Datos!$D$15,(Datos!$D$15*Datos!$C$15),IF(G654&lt;=Datos!$D$15,(G654*Datos!$C$15)))</f>
        <v>1824</v>
      </c>
      <c r="M654" s="140">
        <v>25</v>
      </c>
      <c r="N654" s="140">
        <f t="shared" ref="N654:N663" si="505">SUM(J654:M654)</f>
        <v>7057.6756666666661</v>
      </c>
      <c r="O654" s="160">
        <f t="shared" ref="O654:O663" si="506">+G654-N654</f>
        <v>52942.324333333338</v>
      </c>
    </row>
    <row r="655" spans="1:15" ht="29.25" customHeight="1" x14ac:dyDescent="0.2">
      <c r="A655" s="186">
        <v>547</v>
      </c>
      <c r="B655" s="188" t="s">
        <v>1003</v>
      </c>
      <c r="C655" s="188" t="s">
        <v>265</v>
      </c>
      <c r="D655" s="91" t="s">
        <v>290</v>
      </c>
      <c r="E655" s="189" t="s">
        <v>260</v>
      </c>
      <c r="F655" s="189" t="s">
        <v>19</v>
      </c>
      <c r="G655" s="140">
        <v>60000</v>
      </c>
      <c r="H655" s="140">
        <v>0</v>
      </c>
      <c r="I655" s="140">
        <f t="shared" ref="I655:I657" si="507">SUM(G655:H655)</f>
        <v>60000</v>
      </c>
      <c r="J655" s="141">
        <f>IF(G655&gt;=Datos!$D$14,(Datos!$D$14*Datos!$C$14),IF(G655&lt;=Datos!$D$14,(G655*Datos!$C$14)))</f>
        <v>1722</v>
      </c>
      <c r="K655" s="142">
        <f>IF((G655-J655-L655)&lt;=Datos!$G$7,"0",IF((G655-J655-L655)&lt;=Datos!$G$8,((G655-J655-L655)-Datos!$F$8)*Datos!$I$6,IF((G655-J655-L655)&lt;=Datos!$G$9,Datos!$I$8+((G655-J655-L655)-Datos!$F$9)*Datos!$J$6,IF((G655-J655-L655)&gt;=Datos!$F$10,(Datos!$I$8+Datos!$J$8)+((G655-J655-L655)-Datos!$F$10)*Datos!$K$6))))</f>
        <v>3486.6756666666661</v>
      </c>
      <c r="L655" s="141">
        <f>IF(G655&gt;=Datos!$D$15,(Datos!$D$15*Datos!$C$15),IF(G655&lt;=Datos!$D$15,(G655*Datos!$C$15)))</f>
        <v>1824</v>
      </c>
      <c r="M655" s="140">
        <v>25</v>
      </c>
      <c r="N655" s="140">
        <f t="shared" ref="N655:N657" si="508">SUM(J655:M655)</f>
        <v>7057.6756666666661</v>
      </c>
      <c r="O655" s="160">
        <f t="shared" ref="O655:O657" si="509">+G655-N655</f>
        <v>52942.324333333338</v>
      </c>
    </row>
    <row r="656" spans="1:15" ht="29.25" customHeight="1" x14ac:dyDescent="0.2">
      <c r="A656" s="186">
        <v>548</v>
      </c>
      <c r="B656" s="188" t="s">
        <v>1019</v>
      </c>
      <c r="C656" s="188" t="s">
        <v>265</v>
      </c>
      <c r="D656" s="91" t="s">
        <v>574</v>
      </c>
      <c r="E656" s="189" t="s">
        <v>260</v>
      </c>
      <c r="F656" s="189" t="s">
        <v>19</v>
      </c>
      <c r="G656" s="140">
        <v>60000</v>
      </c>
      <c r="H656" s="140">
        <v>0</v>
      </c>
      <c r="I656" s="140">
        <f t="shared" ref="I656" si="510">SUM(G656:H656)</f>
        <v>60000</v>
      </c>
      <c r="J656" s="141">
        <f>IF(G656&gt;=Datos!$D$14,(Datos!$D$14*Datos!$C$14),IF(G656&lt;=Datos!$D$14,(G656*Datos!$C$14)))</f>
        <v>1722</v>
      </c>
      <c r="K656" s="142">
        <f>IF((G656-J656-L656)&lt;=Datos!$G$7,"0",IF((G656-J656-L656)&lt;=Datos!$G$8,((G656-J656-L656)-Datos!$F$8)*Datos!$I$6,IF((G656-J656-L656)&lt;=Datos!$G$9,Datos!$I$8+((G656-J656-L656)-Datos!$F$9)*Datos!$J$6,IF((G656-J656-L656)&gt;=Datos!$F$10,(Datos!$I$8+Datos!$J$8)+((G656-J656-L656)-Datos!$F$10)*Datos!$K$6))))</f>
        <v>3486.6756666666661</v>
      </c>
      <c r="L656" s="141">
        <f>IF(G656&gt;=Datos!$D$15,(Datos!$D$15*Datos!$C$15),IF(G656&lt;=Datos!$D$15,(G656*Datos!$C$15)))</f>
        <v>1824</v>
      </c>
      <c r="M656" s="140">
        <v>25</v>
      </c>
      <c r="N656" s="140">
        <f t="shared" ref="N656" si="511">SUM(J656:M656)</f>
        <v>7057.6756666666661</v>
      </c>
      <c r="O656" s="160">
        <f t="shared" ref="O656" si="512">+G656-N656</f>
        <v>52942.324333333338</v>
      </c>
    </row>
    <row r="657" spans="1:15" ht="29.25" customHeight="1" x14ac:dyDescent="0.2">
      <c r="A657" s="186">
        <v>549</v>
      </c>
      <c r="B657" s="188" t="s">
        <v>681</v>
      </c>
      <c r="C657" s="188" t="s">
        <v>265</v>
      </c>
      <c r="D657" s="91" t="s">
        <v>290</v>
      </c>
      <c r="E657" s="189" t="s">
        <v>260</v>
      </c>
      <c r="F657" s="189" t="s">
        <v>19</v>
      </c>
      <c r="G657" s="140">
        <v>60000</v>
      </c>
      <c r="H657" s="140">
        <v>0</v>
      </c>
      <c r="I657" s="140">
        <f t="shared" si="507"/>
        <v>60000</v>
      </c>
      <c r="J657" s="141">
        <f>IF(G657&gt;=Datos!$D$14,(Datos!$D$14*Datos!$C$14),IF(G657&lt;=Datos!$D$14,(G657*Datos!$C$14)))</f>
        <v>1722</v>
      </c>
      <c r="K657" s="142">
        <f>IF((G657-J657-L657)&lt;=Datos!$G$7,"0",IF((G657-J657-L657)&lt;=Datos!$G$8,((G657-J657-L657)-Datos!$F$8)*Datos!$I$6,IF((G657-J657-L657)&lt;=Datos!$G$9,Datos!$I$8+((G657-J657-L657)-Datos!$F$9)*Datos!$J$6,IF((G657-J657-L657)&gt;=Datos!$F$10,(Datos!$I$8+Datos!$J$8)+((G657-J657-L657)-Datos!$F$10)*Datos!$K$6))))</f>
        <v>3486.6756666666661</v>
      </c>
      <c r="L657" s="141">
        <f>IF(G657&gt;=Datos!$D$15,(Datos!$D$15*Datos!$C$15),IF(G657&lt;=Datos!$D$15,(G657*Datos!$C$15)))</f>
        <v>1824</v>
      </c>
      <c r="M657" s="140">
        <v>25</v>
      </c>
      <c r="N657" s="140">
        <f t="shared" si="508"/>
        <v>7057.6756666666661</v>
      </c>
      <c r="O657" s="160">
        <f t="shared" si="509"/>
        <v>52942.324333333338</v>
      </c>
    </row>
    <row r="658" spans="1:15" ht="29.25" customHeight="1" x14ac:dyDescent="0.2">
      <c r="A658" s="186">
        <v>550</v>
      </c>
      <c r="B658" s="188" t="s">
        <v>88</v>
      </c>
      <c r="C658" s="188" t="s">
        <v>265</v>
      </c>
      <c r="D658" s="91" t="s">
        <v>575</v>
      </c>
      <c r="E658" s="189" t="s">
        <v>260</v>
      </c>
      <c r="F658" s="189" t="s">
        <v>19</v>
      </c>
      <c r="G658" s="140">
        <v>82582.5</v>
      </c>
      <c r="H658" s="140">
        <v>0</v>
      </c>
      <c r="I658" s="140">
        <f t="shared" si="504"/>
        <v>82582.5</v>
      </c>
      <c r="J658" s="141">
        <f>IF(G658&gt;=Datos!$D$14,(Datos!$D$14*Datos!$C$14),IF(G658&lt;=Datos!$D$14,(G658*Datos!$C$14)))</f>
        <v>2370.1177499999999</v>
      </c>
      <c r="K658" s="142">
        <f>IF((G658-J658-L658)&lt;=Datos!$G$7,"0",IF((G658-J658-L658)&lt;=Datos!$G$8,((G658-J658-L658)-Datos!$F$8)*Datos!$I$6,IF((G658-J658-L658)&lt;=Datos!$G$9,Datos!$I$8+((G658-J658-L658)-Datos!$F$9)*Datos!$J$6,IF((G658-J658-L658)&gt;=Datos!$F$10,(Datos!$I$8+Datos!$J$8)+((G658-J658-L658)-Datos!$F$10)*Datos!$K$6))))</f>
        <v>8008.3292291666658</v>
      </c>
      <c r="L658" s="141">
        <f>IF(G658&gt;=Datos!$D$15,(Datos!$D$15*Datos!$C$15),IF(G658&lt;=Datos!$D$15,(G658*Datos!$C$15)))</f>
        <v>2510.5079999999998</v>
      </c>
      <c r="M658" s="140">
        <v>25</v>
      </c>
      <c r="N658" s="140">
        <f t="shared" si="505"/>
        <v>12913.954979166665</v>
      </c>
      <c r="O658" s="160">
        <f t="shared" si="506"/>
        <v>69668.545020833335</v>
      </c>
    </row>
    <row r="659" spans="1:15" ht="29.25" customHeight="1" x14ac:dyDescent="0.2">
      <c r="A659" s="186">
        <v>551</v>
      </c>
      <c r="B659" s="188" t="s">
        <v>769</v>
      </c>
      <c r="C659" s="188" t="s">
        <v>265</v>
      </c>
      <c r="D659" s="91" t="s">
        <v>574</v>
      </c>
      <c r="E659" s="189" t="s">
        <v>260</v>
      </c>
      <c r="F659" s="189" t="s">
        <v>261</v>
      </c>
      <c r="G659" s="140">
        <v>85844.51</v>
      </c>
      <c r="H659" s="140">
        <v>0</v>
      </c>
      <c r="I659" s="140">
        <f t="shared" si="504"/>
        <v>85844.51</v>
      </c>
      <c r="J659" s="141">
        <f>IF(G659&gt;=Datos!$D$14,(Datos!$D$14*Datos!$C$14),IF(G659&lt;=Datos!$D$14,(G659*Datos!$C$14)))</f>
        <v>2463.7374369999998</v>
      </c>
      <c r="K659" s="142">
        <v>8295.7000000000007</v>
      </c>
      <c r="L659" s="141">
        <f>IF(G659&gt;=Datos!$D$15,(Datos!$D$15*Datos!$C$15),IF(G659&lt;=Datos!$D$15,(G659*Datos!$C$15)))</f>
        <v>2609.673104</v>
      </c>
      <c r="M659" s="140">
        <v>1944.78</v>
      </c>
      <c r="N659" s="140">
        <f t="shared" si="505"/>
        <v>15313.890541000001</v>
      </c>
      <c r="O659" s="160">
        <f t="shared" si="506"/>
        <v>70530.619458999994</v>
      </c>
    </row>
    <row r="660" spans="1:15" ht="29.25" customHeight="1" x14ac:dyDescent="0.2">
      <c r="A660" s="186">
        <v>552</v>
      </c>
      <c r="B660" s="188" t="s">
        <v>189</v>
      </c>
      <c r="C660" s="188" t="s">
        <v>265</v>
      </c>
      <c r="D660" s="91" t="s">
        <v>566</v>
      </c>
      <c r="E660" s="189" t="s">
        <v>260</v>
      </c>
      <c r="F660" s="189" t="s">
        <v>19</v>
      </c>
      <c r="G660" s="140">
        <v>100000</v>
      </c>
      <c r="H660" s="140">
        <v>0</v>
      </c>
      <c r="I660" s="140">
        <f t="shared" si="504"/>
        <v>100000</v>
      </c>
      <c r="J660" s="141">
        <f>IF(G660&gt;=Datos!$D$14,(Datos!$D$14*Datos!$C$14),IF(G660&lt;=Datos!$D$14,(G660*Datos!$C$14)))</f>
        <v>2870</v>
      </c>
      <c r="K660" s="142">
        <f>IF((G660-J660-L660)&lt;=Datos!$G$7,"0",IF((G660-J660-L660)&lt;=Datos!$G$8,((G660-J660-L660)-Datos!$F$8)*Datos!$I$6,IF((G660-J660-L660)&lt;=Datos!$G$9,Datos!$I$8+((G660-J660-L660)-Datos!$F$9)*Datos!$J$6,IF((G660-J660-L660)&gt;=Datos!$F$10,(Datos!$I$8+Datos!$J$8)+((G660-J660-L660)-Datos!$F$10)*Datos!$K$6))))</f>
        <v>12105.360666666667</v>
      </c>
      <c r="L660" s="141">
        <f>IF(G660&gt;=Datos!$D$15,(Datos!$D$15*Datos!$C$15),IF(G660&lt;=Datos!$D$15,(G660*Datos!$C$15)))</f>
        <v>3040</v>
      </c>
      <c r="M660" s="140">
        <v>25</v>
      </c>
      <c r="N660" s="140">
        <f t="shared" si="505"/>
        <v>18040.360666666667</v>
      </c>
      <c r="O660" s="160">
        <f t="shared" si="506"/>
        <v>81959.639333333325</v>
      </c>
    </row>
    <row r="661" spans="1:15" ht="29.25" customHeight="1" x14ac:dyDescent="0.2">
      <c r="A661" s="186">
        <v>553</v>
      </c>
      <c r="B661" s="188" t="s">
        <v>142</v>
      </c>
      <c r="C661" s="188" t="s">
        <v>265</v>
      </c>
      <c r="D661" s="91" t="s">
        <v>566</v>
      </c>
      <c r="E661" s="189" t="s">
        <v>260</v>
      </c>
      <c r="F661" s="189" t="s">
        <v>19</v>
      </c>
      <c r="G661" s="140">
        <v>100000</v>
      </c>
      <c r="H661" s="140">
        <v>0</v>
      </c>
      <c r="I661" s="140">
        <f t="shared" si="504"/>
        <v>100000</v>
      </c>
      <c r="J661" s="141">
        <f>IF(G661&gt;=Datos!$D$14,(Datos!$D$14*Datos!$C$14),IF(G661&lt;=Datos!$D$14,(G661*Datos!$C$14)))</f>
        <v>2870</v>
      </c>
      <c r="K661" s="142">
        <f>IF((G661-J661-L661)&lt;=Datos!$G$7,"0",IF((G661-J661-L661)&lt;=Datos!$G$8,((G661-J661-L661)-Datos!$F$8)*Datos!$I$6,IF((G661-J661-L661)&lt;=Datos!$G$9,Datos!$I$8+((G661-J661-L661)-Datos!$F$9)*Datos!$J$6,IF((G661-J661-L661)&gt;=Datos!$F$10,(Datos!$I$8+Datos!$J$8)+((G661-J661-L661)-Datos!$F$10)*Datos!$K$6))))</f>
        <v>12105.360666666667</v>
      </c>
      <c r="L661" s="141">
        <f>IF(G661&gt;=Datos!$D$15,(Datos!$D$15*Datos!$C$15),IF(G661&lt;=Datos!$D$15,(G661*Datos!$C$15)))</f>
        <v>3040</v>
      </c>
      <c r="M661" s="140">
        <v>25</v>
      </c>
      <c r="N661" s="140">
        <f t="shared" si="505"/>
        <v>18040.360666666667</v>
      </c>
      <c r="O661" s="160">
        <f t="shared" si="506"/>
        <v>81959.639333333325</v>
      </c>
    </row>
    <row r="662" spans="1:15" ht="29.25" customHeight="1" x14ac:dyDescent="0.2">
      <c r="A662" s="186">
        <v>554</v>
      </c>
      <c r="B662" s="188" t="s">
        <v>78</v>
      </c>
      <c r="C662" s="188" t="s">
        <v>265</v>
      </c>
      <c r="D662" s="91" t="s">
        <v>575</v>
      </c>
      <c r="E662" s="189" t="s">
        <v>260</v>
      </c>
      <c r="F662" s="189" t="s">
        <v>19</v>
      </c>
      <c r="G662" s="140">
        <v>76230</v>
      </c>
      <c r="H662" s="140">
        <v>0</v>
      </c>
      <c r="I662" s="140">
        <f t="shared" si="504"/>
        <v>76230</v>
      </c>
      <c r="J662" s="141">
        <f>IF(G662&gt;=Datos!$D$14,(Datos!$D$14*Datos!$C$14),IF(G662&lt;=Datos!$D$14,(G662*Datos!$C$14)))</f>
        <v>2187.8009999999999</v>
      </c>
      <c r="K662" s="142">
        <f>IF((G662-J662-L662)&lt;=Datos!$G$7,"0",IF((G662-J662-L662)&lt;=Datos!$G$8,((G662-J662-L662)-Datos!$F$8)*Datos!$I$6,IF((G662-J662-L662)&lt;=Datos!$G$9,Datos!$I$8+((G662-J662-L662)-Datos!$F$9)*Datos!$J$6,IF((G662-J662-L662)&gt;=Datos!$F$10,(Datos!$I$8+Datos!$J$8)+((G662-J662-L662)-Datos!$F$10)*Datos!$K$6))))</f>
        <v>6540.8370666666669</v>
      </c>
      <c r="L662" s="141">
        <f>IF(G662&gt;=Datos!$D$15,(Datos!$D$15*Datos!$C$15),IF(G662&lt;=Datos!$D$15,(G662*Datos!$C$15)))</f>
        <v>2317.3919999999998</v>
      </c>
      <c r="M662" s="140">
        <v>25</v>
      </c>
      <c r="N662" s="140">
        <f t="shared" si="505"/>
        <v>11071.030066666666</v>
      </c>
      <c r="O662" s="160">
        <f t="shared" si="506"/>
        <v>65158.969933333334</v>
      </c>
    </row>
    <row r="663" spans="1:15" ht="29.25" customHeight="1" x14ac:dyDescent="0.2">
      <c r="A663" s="186">
        <v>555</v>
      </c>
      <c r="B663" s="188" t="s">
        <v>166</v>
      </c>
      <c r="C663" s="188" t="s">
        <v>265</v>
      </c>
      <c r="D663" s="91" t="s">
        <v>574</v>
      </c>
      <c r="E663" s="189" t="s">
        <v>260</v>
      </c>
      <c r="F663" s="189" t="s">
        <v>19</v>
      </c>
      <c r="G663" s="140">
        <v>82582.5</v>
      </c>
      <c r="H663" s="140">
        <v>0</v>
      </c>
      <c r="I663" s="140">
        <f t="shared" si="504"/>
        <v>82582.5</v>
      </c>
      <c r="J663" s="141">
        <f>IF(G663&gt;=Datos!$D$14,(Datos!$D$14*Datos!$C$14),IF(G663&lt;=Datos!$D$14,(G663*Datos!$C$14)))</f>
        <v>2370.1177499999999</v>
      </c>
      <c r="K663" s="142">
        <f>IF((G663-J663-L663)&lt;=Datos!$G$7,"0",IF((G663-J663-L663)&lt;=Datos!$G$8,((G663-J663-L663)-Datos!$F$8)*Datos!$I$6,IF((G663-J663-L663)&lt;=Datos!$G$9,Datos!$I$8+((G663-J663-L663)-Datos!$F$9)*Datos!$J$6,IF((G663-J663-L663)&gt;=Datos!$F$10,(Datos!$I$8+Datos!$J$8)+((G663-J663-L663)-Datos!$F$10)*Datos!$K$6))))</f>
        <v>8008.3292291666658</v>
      </c>
      <c r="L663" s="141">
        <f>IF(G663&gt;=Datos!$D$15,(Datos!$D$15*Datos!$C$15),IF(G663&lt;=Datos!$D$15,(G663*Datos!$C$15)))</f>
        <v>2510.5079999999998</v>
      </c>
      <c r="M663" s="140">
        <v>25</v>
      </c>
      <c r="N663" s="140">
        <f t="shared" si="505"/>
        <v>12913.954979166665</v>
      </c>
      <c r="O663" s="160">
        <f t="shared" si="506"/>
        <v>69668.545020833335</v>
      </c>
    </row>
    <row r="664" spans="1:15" s="193" customFormat="1" ht="29.25" customHeight="1" x14ac:dyDescent="0.2">
      <c r="A664" s="282" t="s">
        <v>422</v>
      </c>
      <c r="B664" s="283"/>
      <c r="C664" s="191">
        <v>14</v>
      </c>
      <c r="D664" s="218"/>
      <c r="E664" s="192"/>
      <c r="F664" s="144"/>
      <c r="G664" s="145">
        <f t="shared" ref="G664:O664" si="513">SUM(G650:G663)</f>
        <v>1039699.51</v>
      </c>
      <c r="H664" s="145">
        <f t="shared" si="513"/>
        <v>0</v>
      </c>
      <c r="I664" s="145">
        <f t="shared" si="513"/>
        <v>1039699.51</v>
      </c>
      <c r="J664" s="145">
        <f t="shared" si="513"/>
        <v>29839.375937000001</v>
      </c>
      <c r="K664" s="145">
        <f t="shared" si="513"/>
        <v>89065.644991666661</v>
      </c>
      <c r="L664" s="145">
        <f t="shared" si="513"/>
        <v>31606.865104000004</v>
      </c>
      <c r="M664" s="145">
        <f t="shared" si="513"/>
        <v>2269.7799999999997</v>
      </c>
      <c r="N664" s="145">
        <f t="shared" si="513"/>
        <v>152781.66603266663</v>
      </c>
      <c r="O664" s="145">
        <f t="shared" si="513"/>
        <v>886917.84396733344</v>
      </c>
    </row>
    <row r="665" spans="1:15" ht="29.25" customHeight="1" x14ac:dyDescent="0.2">
      <c r="A665" s="282" t="s">
        <v>570</v>
      </c>
      <c r="B665" s="283"/>
      <c r="C665" s="283"/>
      <c r="D665" s="283"/>
      <c r="E665" s="283"/>
      <c r="F665" s="283"/>
      <c r="G665" s="283"/>
      <c r="H665" s="283"/>
      <c r="I665" s="283"/>
      <c r="J665" s="283"/>
      <c r="K665" s="283"/>
      <c r="L665" s="283"/>
      <c r="M665" s="283"/>
      <c r="N665" s="283"/>
      <c r="O665" s="284"/>
    </row>
    <row r="666" spans="1:15" ht="29.25" customHeight="1" x14ac:dyDescent="0.2">
      <c r="A666" s="186">
        <v>556</v>
      </c>
      <c r="B666" s="188" t="s">
        <v>573</v>
      </c>
      <c r="C666" s="188" t="s">
        <v>310</v>
      </c>
      <c r="D666" s="91" t="s">
        <v>419</v>
      </c>
      <c r="E666" s="189" t="s">
        <v>260</v>
      </c>
      <c r="F666" s="189" t="s">
        <v>19</v>
      </c>
      <c r="G666" s="140">
        <v>35000</v>
      </c>
      <c r="H666" s="140">
        <v>0</v>
      </c>
      <c r="I666" s="140">
        <f t="shared" ref="I666:I675" si="514">SUM(G666:H666)</f>
        <v>35000</v>
      </c>
      <c r="J666" s="141">
        <f>IF(G666&gt;=Datos!$D$14,(Datos!$D$14*Datos!$C$14),IF(G666&lt;=Datos!$D$14,(G666*Datos!$C$14)))</f>
        <v>1004.5</v>
      </c>
      <c r="K666" s="142" t="str">
        <f>IF((G666-J666-L666)&lt;=Datos!$G$7,"0",IF((G666-J666-L666)&lt;=Datos!$G$8,((G666-J666-L666)-Datos!$F$8)*Datos!$I$6,IF((G666-J666-L666)&lt;=Datos!$G$9,Datos!$I$8+((G666-J666-L666)-Datos!$F$9)*Datos!$J$6,IF((G666-J666-L666)&gt;=Datos!$F$10,(Datos!$I$8+Datos!$J$8)+((G666-J666-L666)-Datos!$F$10)*Datos!$K$6))))</f>
        <v>0</v>
      </c>
      <c r="L666" s="141">
        <f>IF(G666&gt;=Datos!$D$15,(Datos!$D$15*Datos!$C$15),IF(G666&lt;=Datos!$D$15,(G666*Datos!$C$15)))</f>
        <v>1064</v>
      </c>
      <c r="M666" s="140">
        <v>5025</v>
      </c>
      <c r="N666" s="140">
        <f t="shared" ref="N666:N671" si="515">SUM(J666:M666)</f>
        <v>7093.5</v>
      </c>
      <c r="O666" s="160">
        <f>+G666-N666</f>
        <v>27906.5</v>
      </c>
    </row>
    <row r="667" spans="1:15" ht="29.25" customHeight="1" x14ac:dyDescent="0.2">
      <c r="A667" s="186">
        <v>557</v>
      </c>
      <c r="B667" s="237" t="s">
        <v>309</v>
      </c>
      <c r="C667" s="188" t="s">
        <v>406</v>
      </c>
      <c r="D667" s="116" t="s">
        <v>290</v>
      </c>
      <c r="E667" s="189" t="s">
        <v>260</v>
      </c>
      <c r="F667" s="189" t="s">
        <v>19</v>
      </c>
      <c r="G667" s="140">
        <v>76230</v>
      </c>
      <c r="H667" s="140">
        <v>0</v>
      </c>
      <c r="I667" s="140">
        <f t="shared" si="514"/>
        <v>76230</v>
      </c>
      <c r="J667" s="141">
        <f>IF(G667&gt;=Datos!$D$14,(Datos!$D$14*Datos!$C$14),IF(G667&lt;=Datos!$D$14,(G667*Datos!$C$14)))</f>
        <v>2187.8009999999999</v>
      </c>
      <c r="K667" s="142">
        <f>IF((G667-J667-L667)&lt;=Datos!$G$7,"0",IF((G667-J667-L667)&lt;=Datos!$G$8,((G667-J667-L667)-Datos!$F$8)*Datos!$I$6,IF((G667-J667-L667)&lt;=Datos!$G$9,Datos!$I$8+((G667-J667-L667)-Datos!$F$9)*Datos!$J$6,IF((G667-J667-L667)&gt;=Datos!$F$10,(Datos!$I$8+Datos!$J$8)+((G667-J667-L667)-Datos!$F$10)*Datos!$K$6))))</f>
        <v>6540.8370666666669</v>
      </c>
      <c r="L667" s="141">
        <f>IF(G667&gt;=Datos!$D$15,(Datos!$D$15*Datos!$C$15),IF(G667&lt;=Datos!$D$15,(G667*Datos!$C$15)))</f>
        <v>2317.3919999999998</v>
      </c>
      <c r="M667" s="140">
        <v>2125</v>
      </c>
      <c r="N667" s="140">
        <f t="shared" si="515"/>
        <v>13171.030066666666</v>
      </c>
      <c r="O667" s="160">
        <f t="shared" ref="O667:O668" si="516">+G667-N667</f>
        <v>63058.969933333334</v>
      </c>
    </row>
    <row r="668" spans="1:15" ht="29.25" customHeight="1" x14ac:dyDescent="0.2">
      <c r="A668" s="186">
        <v>558</v>
      </c>
      <c r="B668" s="188" t="s">
        <v>312</v>
      </c>
      <c r="C668" s="188" t="s">
        <v>406</v>
      </c>
      <c r="D668" s="91" t="s">
        <v>574</v>
      </c>
      <c r="E668" s="189" t="s">
        <v>260</v>
      </c>
      <c r="F668" s="189" t="s">
        <v>19</v>
      </c>
      <c r="G668" s="140">
        <v>76230</v>
      </c>
      <c r="H668" s="140">
        <v>0</v>
      </c>
      <c r="I668" s="140">
        <f t="shared" si="514"/>
        <v>76230</v>
      </c>
      <c r="J668" s="141">
        <f>IF(G668&gt;=Datos!$D$14,(Datos!$D$14*Datos!$C$14),IF(G668&lt;=Datos!$D$14,(G668*Datos!$C$14)))</f>
        <v>2187.8009999999999</v>
      </c>
      <c r="K668" s="142">
        <f>IF((G668-J668-L668)&lt;=Datos!$G$7,"0",IF((G668-J668-L668)&lt;=Datos!$G$8,((G668-J668-L668)-Datos!$F$8)*Datos!$I$6,IF((G668-J668-L668)&lt;=Datos!$G$9,Datos!$I$8+((G668-J668-L668)-Datos!$F$9)*Datos!$J$6,IF((G668-J668-L668)&gt;=Datos!$F$10,(Datos!$I$8+Datos!$J$8)+((G668-J668-L668)-Datos!$F$10)*Datos!$K$6))))</f>
        <v>6540.8370666666669</v>
      </c>
      <c r="L668" s="141">
        <f>IF(G668&gt;=Datos!$D$15,(Datos!$D$15*Datos!$C$15),IF(G668&lt;=Datos!$D$15,(G668*Datos!$C$15)))</f>
        <v>2317.3919999999998</v>
      </c>
      <c r="M668" s="140">
        <v>25</v>
      </c>
      <c r="N668" s="140">
        <f t="shared" si="515"/>
        <v>11071.030066666666</v>
      </c>
      <c r="O668" s="160">
        <f t="shared" si="516"/>
        <v>65158.969933333334</v>
      </c>
    </row>
    <row r="669" spans="1:15" ht="29.25" customHeight="1" x14ac:dyDescent="0.2">
      <c r="A669" s="186">
        <v>559</v>
      </c>
      <c r="B669" s="188" t="s">
        <v>311</v>
      </c>
      <c r="C669" s="188" t="s">
        <v>310</v>
      </c>
      <c r="D669" s="91" t="s">
        <v>574</v>
      </c>
      <c r="E669" s="189" t="s">
        <v>260</v>
      </c>
      <c r="F669" s="189" t="s">
        <v>19</v>
      </c>
      <c r="G669" s="140">
        <v>76230</v>
      </c>
      <c r="H669" s="140">
        <v>0</v>
      </c>
      <c r="I669" s="140">
        <f t="shared" si="514"/>
        <v>76230</v>
      </c>
      <c r="J669" s="141">
        <f>IF(G669&gt;=Datos!$D$14,(Datos!$D$14*Datos!$C$14),IF(G669&lt;=Datos!$D$14,(G669*Datos!$C$14)))</f>
        <v>2187.8009999999999</v>
      </c>
      <c r="K669" s="142">
        <v>5772.93</v>
      </c>
      <c r="L669" s="141">
        <f>IF(G669&gt;=Datos!$D$15,(Datos!$D$15*Datos!$C$15),IF(G669&lt;=Datos!$D$15,(G669*Datos!$C$15)))</f>
        <v>2317.3919999999998</v>
      </c>
      <c r="M669" s="140">
        <v>9864.56</v>
      </c>
      <c r="N669" s="140">
        <f t="shared" si="515"/>
        <v>20142.682999999997</v>
      </c>
      <c r="O669" s="160">
        <f>+G669-N669</f>
        <v>56087.317000000003</v>
      </c>
    </row>
    <row r="670" spans="1:15" ht="29.25" customHeight="1" x14ac:dyDescent="0.2">
      <c r="A670" s="186">
        <v>560</v>
      </c>
      <c r="B670" s="188" t="s">
        <v>489</v>
      </c>
      <c r="C670" s="188" t="s">
        <v>310</v>
      </c>
      <c r="D670" s="91" t="s">
        <v>575</v>
      </c>
      <c r="E670" s="189" t="s">
        <v>260</v>
      </c>
      <c r="F670" s="189" t="s">
        <v>19</v>
      </c>
      <c r="G670" s="140">
        <v>76230</v>
      </c>
      <c r="H670" s="140">
        <v>0</v>
      </c>
      <c r="I670" s="140">
        <f t="shared" si="514"/>
        <v>76230</v>
      </c>
      <c r="J670" s="141">
        <f>IF(G670&gt;=Datos!$D$14,(Datos!$D$14*Datos!$C$14),IF(G670&lt;=Datos!$D$14,(G670*Datos!$C$14)))</f>
        <v>2187.8009999999999</v>
      </c>
      <c r="K670" s="142">
        <f>IF((G670-J670-L670)&lt;=Datos!$G$7,"0",IF((G670-J670-L670)&lt;=Datos!$G$8,((G670-J670-L670)-Datos!$F$8)*Datos!$I$6,IF((G670-J670-L670)&lt;=Datos!$G$9,Datos!$I$8+((G670-J670-L670)-Datos!$F$9)*Datos!$J$6,IF((G670-J670-L670)&gt;=Datos!$F$10,(Datos!$I$8+Datos!$J$8)+((G670-J670-L670)-Datos!$F$10)*Datos!$K$6))))</f>
        <v>6540.8370666666669</v>
      </c>
      <c r="L670" s="141">
        <f>IF(G670&gt;=Datos!$D$15,(Datos!$D$15*Datos!$C$15),IF(G670&lt;=Datos!$D$15,(G670*Datos!$C$15)))</f>
        <v>2317.3919999999998</v>
      </c>
      <c r="M670" s="140">
        <v>25</v>
      </c>
      <c r="N670" s="140">
        <f t="shared" si="515"/>
        <v>11071.030066666666</v>
      </c>
      <c r="O670" s="160">
        <f t="shared" ref="O670:O671" si="517">+G670-N670</f>
        <v>65158.969933333334</v>
      </c>
    </row>
    <row r="671" spans="1:15" ht="29.25" customHeight="1" x14ac:dyDescent="0.2">
      <c r="A671" s="186">
        <v>561</v>
      </c>
      <c r="B671" s="188" t="s">
        <v>771</v>
      </c>
      <c r="C671" s="188" t="s">
        <v>310</v>
      </c>
      <c r="D671" s="91" t="s">
        <v>290</v>
      </c>
      <c r="E671" s="189" t="s">
        <v>260</v>
      </c>
      <c r="F671" s="189" t="s">
        <v>19</v>
      </c>
      <c r="G671" s="140">
        <v>76230</v>
      </c>
      <c r="H671" s="140">
        <v>0</v>
      </c>
      <c r="I671" s="140">
        <f t="shared" si="514"/>
        <v>76230</v>
      </c>
      <c r="J671" s="141">
        <f>IF(G671&gt;=Datos!$D$14,(Datos!$D$14*Datos!$C$14),IF(G671&lt;=Datos!$D$14,(G671*Datos!$C$14)))</f>
        <v>2187.8009999999999</v>
      </c>
      <c r="K671" s="142">
        <v>6156.88</v>
      </c>
      <c r="L671" s="141">
        <f>IF(G671&gt;=Datos!$D$15,(Datos!$D$15*Datos!$C$15),IF(G671&lt;=Datos!$D$15,(G671*Datos!$C$15)))</f>
        <v>2317.3919999999998</v>
      </c>
      <c r="M671" s="140">
        <v>4931.7299999999996</v>
      </c>
      <c r="N671" s="140">
        <f t="shared" si="515"/>
        <v>15593.803</v>
      </c>
      <c r="O671" s="160">
        <f t="shared" si="517"/>
        <v>60636.197</v>
      </c>
    </row>
    <row r="672" spans="1:15" ht="29.25" customHeight="1" x14ac:dyDescent="0.2">
      <c r="A672" s="186">
        <v>562</v>
      </c>
      <c r="B672" s="188" t="s">
        <v>327</v>
      </c>
      <c r="C672" s="188" t="s">
        <v>310</v>
      </c>
      <c r="D672" s="91" t="s">
        <v>1035</v>
      </c>
      <c r="E672" s="189" t="s">
        <v>260</v>
      </c>
      <c r="F672" s="189" t="s">
        <v>261</v>
      </c>
      <c r="G672" s="140">
        <v>120000</v>
      </c>
      <c r="H672" s="140">
        <v>0</v>
      </c>
      <c r="I672" s="140">
        <f t="shared" si="514"/>
        <v>120000</v>
      </c>
      <c r="J672" s="141">
        <f>IF(G672&gt;=Datos!$D$14,(Datos!$D$14*Datos!$C$14),IF(G672&lt;=Datos!$D$14,(G672*Datos!$C$14)))</f>
        <v>3444</v>
      </c>
      <c r="K672" s="142">
        <f>IF((G672-J672-L672)&lt;=Datos!$G$7,"0",IF((G672-J672-L672)&lt;=Datos!$G$8,((G672-J672-L672)-Datos!$F$8)*Datos!$I$6,IF((G672-J672-L672)&lt;=Datos!$G$9,Datos!$I$8+((G672-J672-L672)-Datos!$F$9)*Datos!$J$6,IF((G672-J672-L672)&gt;=Datos!$F$10,(Datos!$I$8+Datos!$J$8)+((G672-J672-L672)-Datos!$F$10)*Datos!$K$6))))</f>
        <v>16809.860666666667</v>
      </c>
      <c r="L672" s="141">
        <f>IF(G672&gt;=Datos!$D$15,(Datos!$D$15*Datos!$C$15),IF(G672&lt;=Datos!$D$15,(G672*Datos!$C$15)))</f>
        <v>3648</v>
      </c>
      <c r="M672" s="140">
        <v>25</v>
      </c>
      <c r="N672" s="140">
        <f t="shared" ref="N672:N675" si="518">SUM(J672:M672)</f>
        <v>23926.860666666667</v>
      </c>
      <c r="O672" s="160">
        <f t="shared" ref="O672:O675" si="519">+G672-N672</f>
        <v>96073.139333333325</v>
      </c>
    </row>
    <row r="673" spans="1:16" ht="29.25" customHeight="1" x14ac:dyDescent="0.2">
      <c r="A673" s="186">
        <v>563</v>
      </c>
      <c r="B673" s="187" t="s">
        <v>482</v>
      </c>
      <c r="C673" s="188" t="s">
        <v>406</v>
      </c>
      <c r="D673" s="116" t="s">
        <v>566</v>
      </c>
      <c r="E673" s="189" t="s">
        <v>260</v>
      </c>
      <c r="F673" s="189" t="s">
        <v>19</v>
      </c>
      <c r="G673" s="117">
        <v>66000</v>
      </c>
      <c r="H673" s="140">
        <v>0</v>
      </c>
      <c r="I673" s="140">
        <f t="shared" si="514"/>
        <v>66000</v>
      </c>
      <c r="J673" s="141">
        <f>IF(G673&gt;=Datos!$D$14,(Datos!$D$14*Datos!$C$14),IF(G673&lt;=Datos!$D$14,(G673*Datos!$C$14)))</f>
        <v>1894.2</v>
      </c>
      <c r="K673" s="142">
        <v>4231.8</v>
      </c>
      <c r="L673" s="141">
        <f>IF(G673&gt;=Datos!$D$15,(Datos!$D$15*Datos!$C$15),IF(G673&lt;=Datos!$D$15,(G673*Datos!$C$15)))</f>
        <v>2006.4</v>
      </c>
      <c r="M673" s="140">
        <v>4912.25</v>
      </c>
      <c r="N673" s="140">
        <f t="shared" si="518"/>
        <v>13044.65</v>
      </c>
      <c r="O673" s="160">
        <f t="shared" si="519"/>
        <v>52955.35</v>
      </c>
    </row>
    <row r="674" spans="1:16" ht="29.25" customHeight="1" x14ac:dyDescent="0.2">
      <c r="A674" s="186">
        <v>564</v>
      </c>
      <c r="B674" s="188" t="s">
        <v>770</v>
      </c>
      <c r="C674" s="188" t="s">
        <v>310</v>
      </c>
      <c r="D674" s="91" t="s">
        <v>290</v>
      </c>
      <c r="E674" s="189" t="s">
        <v>260</v>
      </c>
      <c r="F674" s="189" t="s">
        <v>19</v>
      </c>
      <c r="G674" s="140">
        <v>76230</v>
      </c>
      <c r="H674" s="140">
        <v>0</v>
      </c>
      <c r="I674" s="140">
        <f t="shared" si="514"/>
        <v>76230</v>
      </c>
      <c r="J674" s="141">
        <f>IF(G674&gt;=Datos!$D$14,(Datos!$D$14*Datos!$C$14),IF(G674&lt;=Datos!$D$14,(G674*Datos!$C$14)))</f>
        <v>2187.8009999999999</v>
      </c>
      <c r="K674" s="142">
        <v>6156.88</v>
      </c>
      <c r="L674" s="141">
        <f>IF(G674&gt;=Datos!$D$15,(Datos!$D$15*Datos!$C$15),IF(G674&lt;=Datos!$D$15,(G674*Datos!$C$15)))</f>
        <v>2317.3919999999998</v>
      </c>
      <c r="M674" s="140">
        <v>6236.78</v>
      </c>
      <c r="N674" s="140">
        <f t="shared" si="518"/>
        <v>16898.852999999999</v>
      </c>
      <c r="O674" s="160">
        <f t="shared" si="519"/>
        <v>59331.146999999997</v>
      </c>
    </row>
    <row r="675" spans="1:16" ht="29.25" customHeight="1" x14ac:dyDescent="0.2">
      <c r="A675" s="186">
        <v>565</v>
      </c>
      <c r="B675" s="188" t="s">
        <v>48</v>
      </c>
      <c r="C675" s="188" t="s">
        <v>310</v>
      </c>
      <c r="D675" s="91" t="s">
        <v>575</v>
      </c>
      <c r="E675" s="189" t="s">
        <v>260</v>
      </c>
      <c r="F675" s="189" t="s">
        <v>261</v>
      </c>
      <c r="G675" s="140">
        <v>76230</v>
      </c>
      <c r="H675" s="140">
        <v>0</v>
      </c>
      <c r="I675" s="140">
        <f t="shared" si="514"/>
        <v>76230</v>
      </c>
      <c r="J675" s="141">
        <f>IF(G675&gt;=Datos!$D$14,(Datos!$D$14*Datos!$C$14),IF(G675&lt;=Datos!$D$14,(G675*Datos!$C$14)))</f>
        <v>2187.8009999999999</v>
      </c>
      <c r="K675" s="142">
        <f>IF((G675-J675-L675)&lt;=Datos!$G$7,"0",IF((G675-J675-L675)&lt;=Datos!$G$8,((G675-J675-L675)-Datos!$F$8)*Datos!$I$6,IF((G675-J675-L675)&lt;=Datos!$G$9,Datos!$I$8+((G675-J675-L675)-Datos!$F$9)*Datos!$J$6,IF((G675-J675-L675)&gt;=Datos!$F$10,(Datos!$I$8+Datos!$J$8)+((G675-J675-L675)-Datos!$F$10)*Datos!$K$6))))</f>
        <v>6540.8370666666669</v>
      </c>
      <c r="L675" s="141">
        <f>IF(G675&gt;=Datos!$D$15,(Datos!$D$15*Datos!$C$15),IF(G675&lt;=Datos!$D$15,(G675*Datos!$C$15)))</f>
        <v>2317.3919999999998</v>
      </c>
      <c r="M675" s="140">
        <v>25</v>
      </c>
      <c r="N675" s="140">
        <f t="shared" si="518"/>
        <v>11071.030066666666</v>
      </c>
      <c r="O675" s="160">
        <f t="shared" si="519"/>
        <v>65158.969933333334</v>
      </c>
    </row>
    <row r="676" spans="1:16" s="193" customFormat="1" ht="29.25" customHeight="1" x14ac:dyDescent="0.2">
      <c r="A676" s="282" t="s">
        <v>422</v>
      </c>
      <c r="B676" s="307"/>
      <c r="C676" s="205">
        <v>10</v>
      </c>
      <c r="D676" s="220"/>
      <c r="E676" s="206"/>
      <c r="F676" s="207"/>
      <c r="G676" s="145">
        <f t="shared" ref="G676:O676" si="520">SUM(G666:G675)</f>
        <v>754610</v>
      </c>
      <c r="H676" s="145">
        <f t="shared" si="520"/>
        <v>0</v>
      </c>
      <c r="I676" s="145">
        <f t="shared" si="520"/>
        <v>754610</v>
      </c>
      <c r="J676" s="145">
        <f t="shared" si="520"/>
        <v>21657.306999999997</v>
      </c>
      <c r="K676" s="145">
        <f t="shared" si="520"/>
        <v>65291.698933333333</v>
      </c>
      <c r="L676" s="145">
        <f t="shared" si="520"/>
        <v>22940.144</v>
      </c>
      <c r="M676" s="145">
        <f t="shared" si="520"/>
        <v>33195.32</v>
      </c>
      <c r="N676" s="145">
        <f t="shared" si="520"/>
        <v>143084.46993333331</v>
      </c>
      <c r="O676" s="145">
        <f t="shared" si="520"/>
        <v>611525.53006666666</v>
      </c>
    </row>
    <row r="677" spans="1:16" ht="29.25" customHeight="1" thickBot="1" x14ac:dyDescent="0.25">
      <c r="A677" s="306" t="s">
        <v>258</v>
      </c>
      <c r="B677" s="305"/>
      <c r="C677" s="303"/>
      <c r="D677" s="304"/>
      <c r="E677" s="304"/>
      <c r="F677" s="305"/>
      <c r="G677" s="161">
        <f t="shared" ref="G677:O677" si="521">+G50+G400+G237+G16+G676+G170+G664+G243+G648+G184+G645+G576+G572+G533+G454+G450+G240+G427+G392+G47+G389+G380+G371+G364+G350+G344+G334+G325+G309+G304+G300+G294+G290+G284+G280+G271+G267+G221+G181+G159+G74+G69+G59+G41+G35+G28+G20+G13+G224+G536+G353+G38</f>
        <v>29572597.82</v>
      </c>
      <c r="H677" s="161">
        <f t="shared" si="521"/>
        <v>0</v>
      </c>
      <c r="I677" s="161">
        <f t="shared" si="521"/>
        <v>29572597.82</v>
      </c>
      <c r="J677" s="161">
        <f t="shared" si="521"/>
        <v>848733.55743399984</v>
      </c>
      <c r="K677" s="161">
        <f t="shared" si="521"/>
        <v>1960471.0437487666</v>
      </c>
      <c r="L677" s="161">
        <f t="shared" si="521"/>
        <v>898466.76372800011</v>
      </c>
      <c r="M677" s="161">
        <f t="shared" si="521"/>
        <v>962561.58000000019</v>
      </c>
      <c r="N677" s="161">
        <f t="shared" si="521"/>
        <v>4670232.9449107694</v>
      </c>
      <c r="O677" s="161">
        <f t="shared" si="521"/>
        <v>24902364.875089243</v>
      </c>
    </row>
    <row r="678" spans="1:16" s="13" customFormat="1" ht="36.75" customHeight="1" x14ac:dyDescent="0.2">
      <c r="B678" s="146"/>
      <c r="C678" s="147"/>
      <c r="D678" s="221"/>
      <c r="E678" s="148"/>
      <c r="F678" s="148"/>
      <c r="G678" s="136"/>
      <c r="H678" s="165"/>
      <c r="I678" s="136"/>
      <c r="J678" s="136"/>
      <c r="K678" s="136"/>
      <c r="L678" s="136"/>
      <c r="M678" s="136"/>
      <c r="N678" s="136"/>
      <c r="O678" s="136"/>
      <c r="P678"/>
    </row>
    <row r="679" spans="1:16" ht="36.75" customHeight="1" x14ac:dyDescent="0.2">
      <c r="A679"/>
      <c r="C679" s="2" t="s">
        <v>20</v>
      </c>
      <c r="E679" s="149"/>
      <c r="F679"/>
      <c r="G679" s="295" t="s">
        <v>22</v>
      </c>
      <c r="H679" s="295"/>
      <c r="I679" s="7"/>
      <c r="J679" s="150"/>
      <c r="K679" s="136"/>
      <c r="L679" s="151"/>
      <c r="M679" s="2" t="s">
        <v>22</v>
      </c>
      <c r="N679" s="2"/>
      <c r="O679"/>
    </row>
    <row r="680" spans="1:16" ht="27" customHeight="1" x14ac:dyDescent="0.2">
      <c r="A680"/>
      <c r="C680" s="2"/>
      <c r="E680" s="149"/>
      <c r="F680"/>
      <c r="G680" s="163"/>
      <c r="H680" s="163"/>
      <c r="I680" s="163"/>
      <c r="J680" s="163"/>
      <c r="K680" s="163"/>
      <c r="L680" s="163"/>
      <c r="M680" s="163"/>
      <c r="N680" s="163"/>
      <c r="O680" s="163"/>
    </row>
    <row r="681" spans="1:16" ht="27" customHeight="1" x14ac:dyDescent="0.2">
      <c r="A681"/>
      <c r="C681" s="2"/>
      <c r="E681" s="153"/>
      <c r="F681"/>
      <c r="G681" s="136"/>
      <c r="H681" s="136"/>
      <c r="I681" s="136"/>
      <c r="J681" s="136"/>
      <c r="K681" s="136"/>
      <c r="L681" s="136"/>
      <c r="M681" s="136"/>
      <c r="N681" s="136"/>
      <c r="O681" s="136"/>
    </row>
    <row r="682" spans="1:16" ht="27" customHeight="1" x14ac:dyDescent="0.2">
      <c r="A682"/>
      <c r="C682" s="118"/>
      <c r="D682" s="222"/>
      <c r="E682" s="149"/>
      <c r="F682"/>
      <c r="G682" s="118"/>
      <c r="H682" s="137"/>
      <c r="I682" s="7"/>
      <c r="J682" s="150"/>
      <c r="K682"/>
      <c r="L682" s="7"/>
      <c r="M682" s="154"/>
      <c r="N682" s="7"/>
      <c r="O682"/>
    </row>
    <row r="683" spans="1:16" ht="24.75" customHeight="1" x14ac:dyDescent="0.2">
      <c r="C683" s="2" t="s">
        <v>21</v>
      </c>
      <c r="D683" s="223"/>
      <c r="E683" s="149"/>
      <c r="F683"/>
      <c r="G683" s="302" t="s">
        <v>24</v>
      </c>
      <c r="H683" s="302"/>
      <c r="I683" s="7"/>
      <c r="J683" s="156"/>
      <c r="K683" s="136"/>
      <c r="L683" s="7"/>
      <c r="M683" s="2" t="s">
        <v>23</v>
      </c>
      <c r="N683" s="2"/>
      <c r="O683"/>
    </row>
    <row r="684" spans="1:16" ht="24.75" customHeight="1" x14ac:dyDescent="0.2">
      <c r="D684" s="222"/>
      <c r="E684" s="149"/>
      <c r="F684" s="149"/>
      <c r="K684" s="158"/>
      <c r="L684" s="157"/>
    </row>
    <row r="685" spans="1:16" ht="15" x14ac:dyDescent="0.25">
      <c r="D685" s="224"/>
      <c r="E685" s="149"/>
      <c r="G685" s="262"/>
      <c r="H685" s="261"/>
      <c r="I685" s="262"/>
      <c r="J685" s="262"/>
      <c r="K685" s="262"/>
      <c r="L685" s="262"/>
      <c r="M685" s="262"/>
      <c r="N685" s="262"/>
      <c r="O685" s="262"/>
    </row>
    <row r="686" spans="1:16" x14ac:dyDescent="0.2">
      <c r="E686" s="149"/>
      <c r="G686" s="158"/>
      <c r="H686" s="158"/>
      <c r="I686" s="158"/>
      <c r="J686" s="158"/>
      <c r="K686" s="158"/>
      <c r="L686" s="158"/>
      <c r="M686" s="158"/>
      <c r="N686" s="158"/>
      <c r="O686" s="158"/>
    </row>
    <row r="687" spans="1:16" ht="21.75" customHeight="1" x14ac:dyDescent="0.2">
      <c r="A687" s="9"/>
      <c r="B687" s="20"/>
      <c r="C687" s="8"/>
      <c r="D687" s="225"/>
      <c r="E687" s="20"/>
      <c r="F687" s="20"/>
      <c r="G687" s="214"/>
      <c r="H687" s="214"/>
      <c r="I687" s="214"/>
      <c r="J687" s="214"/>
      <c r="K687" s="214"/>
      <c r="L687" s="214"/>
      <c r="M687" s="214"/>
      <c r="N687" s="214"/>
      <c r="O687" s="214"/>
    </row>
    <row r="688" spans="1:16" ht="21.75" customHeight="1" x14ac:dyDescent="0.2">
      <c r="A688" s="9"/>
      <c r="B688" s="20"/>
      <c r="C688" s="8"/>
      <c r="D688" s="12"/>
      <c r="E688" s="20"/>
      <c r="F688" s="20"/>
      <c r="G688" s="215"/>
      <c r="H688" s="215"/>
      <c r="I688" s="215"/>
      <c r="J688" s="216"/>
      <c r="K688" s="215"/>
      <c r="L688" s="216"/>
      <c r="M688" s="216"/>
      <c r="N688" s="216"/>
      <c r="O688" s="216"/>
    </row>
    <row r="689" spans="1:15" ht="21.75" customHeight="1" x14ac:dyDescent="0.2">
      <c r="A689" s="9"/>
      <c r="B689" s="20"/>
      <c r="C689" s="8"/>
      <c r="D689" s="226"/>
      <c r="E689" s="20"/>
      <c r="F689" s="20"/>
      <c r="G689" s="215"/>
      <c r="H689" s="215"/>
      <c r="I689" s="215"/>
      <c r="J689" s="215"/>
      <c r="K689" s="215"/>
      <c r="L689" s="215"/>
      <c r="M689" s="215"/>
      <c r="N689" s="215"/>
      <c r="O689" s="215"/>
    </row>
    <row r="690" spans="1:15" ht="21.75" customHeight="1" x14ac:dyDescent="0.2">
      <c r="A690" s="9"/>
      <c r="B690" s="20"/>
      <c r="C690" s="8"/>
      <c r="D690" s="12"/>
      <c r="E690" s="20"/>
      <c r="F690" s="20"/>
      <c r="H690" s="215"/>
      <c r="I690" s="215"/>
      <c r="J690" s="215"/>
      <c r="K690" s="215"/>
      <c r="L690" s="215"/>
      <c r="M690" s="215"/>
      <c r="N690" s="215"/>
      <c r="O690" s="215"/>
    </row>
    <row r="691" spans="1:15" ht="21.75" customHeight="1" x14ac:dyDescent="0.2">
      <c r="A691" s="9"/>
      <c r="B691" s="20"/>
      <c r="C691" s="8"/>
      <c r="D691" s="12"/>
      <c r="E691" s="20"/>
      <c r="F691" s="20"/>
      <c r="G691" s="9"/>
      <c r="H691" s="9"/>
      <c r="I691" s="9"/>
      <c r="J691" s="18"/>
      <c r="K691" s="180"/>
      <c r="L691" s="18"/>
      <c r="M691" s="18"/>
      <c r="N691" s="18"/>
      <c r="O691" s="18"/>
    </row>
    <row r="692" spans="1:15" ht="21.75" customHeight="1" x14ac:dyDescent="0.2">
      <c r="A692" s="9"/>
      <c r="B692" s="20"/>
      <c r="C692" s="8"/>
      <c r="D692" s="12"/>
      <c r="E692" s="20"/>
      <c r="F692" s="20"/>
      <c r="G692" s="9"/>
      <c r="H692" s="9"/>
      <c r="I692" s="9"/>
      <c r="J692" s="18"/>
      <c r="K692" s="9"/>
      <c r="L692" s="18"/>
      <c r="M692" s="18"/>
      <c r="N692" s="18"/>
      <c r="O692" s="18"/>
    </row>
    <row r="693" spans="1:15" ht="21.75" customHeight="1" x14ac:dyDescent="0.2">
      <c r="A693" s="9"/>
      <c r="B693" s="20"/>
      <c r="C693" s="8"/>
      <c r="D693" s="12"/>
      <c r="E693" s="20"/>
      <c r="F693" s="20"/>
      <c r="G693" s="9"/>
      <c r="H693" s="9"/>
      <c r="I693" s="9"/>
      <c r="J693" s="18"/>
      <c r="K693" s="9"/>
      <c r="L693" s="18"/>
      <c r="M693" s="18"/>
      <c r="N693" s="18"/>
      <c r="O693" s="18"/>
    </row>
    <row r="694" spans="1:15" ht="21.75" customHeight="1" x14ac:dyDescent="0.2">
      <c r="A694" s="9"/>
      <c r="B694" s="20"/>
      <c r="C694" s="8"/>
      <c r="D694" s="12"/>
      <c r="E694" s="20"/>
      <c r="F694" s="20"/>
      <c r="G694" s="9"/>
      <c r="H694" s="9"/>
      <c r="I694" s="9"/>
      <c r="J694" s="18"/>
      <c r="K694" s="9"/>
      <c r="L694" s="18"/>
      <c r="M694" s="18"/>
      <c r="N694" s="18"/>
      <c r="O694" s="18"/>
    </row>
    <row r="695" spans="1:15" ht="21.75" customHeight="1" x14ac:dyDescent="0.2">
      <c r="A695" s="9"/>
      <c r="B695" s="20"/>
      <c r="C695" s="8"/>
      <c r="D695" s="12"/>
      <c r="E695" s="20"/>
      <c r="F695" s="20"/>
      <c r="G695" s="9"/>
      <c r="H695" s="9"/>
      <c r="I695" s="9"/>
      <c r="J695" s="18"/>
      <c r="K695" s="9"/>
      <c r="L695" s="18"/>
      <c r="M695" s="18"/>
      <c r="N695" s="18"/>
      <c r="O695" s="18"/>
    </row>
    <row r="696" spans="1:15" ht="21.75" customHeight="1" x14ac:dyDescent="0.2">
      <c r="A696" s="9"/>
      <c r="B696" s="20"/>
      <c r="C696" s="8"/>
      <c r="D696" s="12"/>
      <c r="E696" s="20"/>
      <c r="F696" s="20"/>
      <c r="G696" s="9"/>
      <c r="H696" s="9"/>
      <c r="I696" s="9"/>
      <c r="J696" s="18"/>
      <c r="K696" s="9"/>
      <c r="L696" s="18"/>
      <c r="M696" s="18"/>
      <c r="N696" s="18"/>
      <c r="O696" s="18"/>
    </row>
    <row r="697" spans="1:15" ht="21.75" customHeight="1" x14ac:dyDescent="0.2">
      <c r="A697" s="9"/>
      <c r="B697" s="20"/>
      <c r="C697" s="8"/>
      <c r="D697" s="12"/>
      <c r="E697" s="20"/>
      <c r="F697" s="20"/>
      <c r="G697" s="9"/>
      <c r="H697" s="9"/>
      <c r="I697" s="9"/>
      <c r="J697" s="18"/>
      <c r="K697" s="9"/>
      <c r="L697" s="18"/>
      <c r="M697" s="18"/>
      <c r="N697" s="18"/>
      <c r="O697" s="18"/>
    </row>
    <row r="698" spans="1:15" ht="21.75" customHeight="1" x14ac:dyDescent="0.2">
      <c r="A698" s="9"/>
      <c r="B698" s="20"/>
      <c r="C698" s="8"/>
      <c r="D698" s="12"/>
      <c r="E698" s="20"/>
      <c r="F698" s="20"/>
      <c r="G698" s="9"/>
      <c r="H698" s="9"/>
      <c r="I698" s="9"/>
      <c r="J698" s="18"/>
      <c r="K698" s="9"/>
      <c r="L698" s="18"/>
      <c r="M698" s="18"/>
      <c r="N698" s="18"/>
      <c r="O698" s="18"/>
    </row>
    <row r="699" spans="1:15" ht="21.75" customHeight="1" x14ac:dyDescent="0.2">
      <c r="A699" s="9"/>
      <c r="B699" s="20"/>
      <c r="C699" s="8"/>
      <c r="D699" s="12"/>
      <c r="E699" s="20"/>
      <c r="F699" s="20"/>
      <c r="G699" s="9"/>
      <c r="H699" s="9"/>
      <c r="I699" s="9"/>
      <c r="J699" s="18"/>
      <c r="K699" s="9"/>
      <c r="L699" s="18"/>
      <c r="M699" s="18"/>
      <c r="N699" s="18"/>
      <c r="O699" s="18"/>
    </row>
    <row r="700" spans="1:15" ht="21.75" customHeight="1" x14ac:dyDescent="0.2">
      <c r="A700" s="9"/>
      <c r="B700" s="20"/>
      <c r="C700" s="8"/>
      <c r="D700" s="12"/>
      <c r="E700" s="20"/>
      <c r="F700" s="20"/>
      <c r="G700" s="9"/>
      <c r="H700" s="9"/>
      <c r="I700" s="9"/>
      <c r="J700" s="18"/>
      <c r="K700" s="9"/>
      <c r="L700" s="18"/>
      <c r="M700" s="18"/>
      <c r="N700" s="18"/>
      <c r="O700" s="18"/>
    </row>
    <row r="701" spans="1:15" ht="21.75" customHeight="1" x14ac:dyDescent="0.2">
      <c r="A701" s="9"/>
      <c r="B701" s="20"/>
      <c r="C701" s="8"/>
      <c r="D701" s="12"/>
      <c r="E701" s="20"/>
      <c r="F701" s="20"/>
      <c r="G701" s="9"/>
      <c r="H701" s="9"/>
      <c r="I701" s="9"/>
      <c r="J701" s="18"/>
      <c r="K701" s="9"/>
      <c r="L701" s="18"/>
      <c r="M701" s="18"/>
      <c r="N701" s="18"/>
      <c r="O701" s="18"/>
    </row>
    <row r="702" spans="1:15" ht="21.75" customHeight="1" x14ac:dyDescent="0.2">
      <c r="A702" s="9"/>
      <c r="B702" s="20"/>
      <c r="C702" s="8"/>
      <c r="D702" s="12"/>
      <c r="E702" s="20"/>
      <c r="F702" s="20"/>
      <c r="G702" s="9"/>
      <c r="H702" s="9"/>
      <c r="I702" s="9"/>
      <c r="J702" s="18"/>
      <c r="K702" s="9"/>
      <c r="L702" s="18"/>
      <c r="M702" s="18"/>
      <c r="N702" s="18"/>
      <c r="O702" s="18"/>
    </row>
    <row r="703" spans="1:15" ht="21.75" customHeight="1" x14ac:dyDescent="0.2">
      <c r="A703" s="9"/>
      <c r="B703" s="20"/>
      <c r="C703" s="8"/>
      <c r="D703" s="12"/>
      <c r="E703" s="20"/>
      <c r="F703" s="20"/>
      <c r="G703" s="9"/>
      <c r="H703" s="9"/>
      <c r="I703" s="9"/>
      <c r="J703" s="18"/>
      <c r="K703" s="9"/>
      <c r="L703" s="18"/>
      <c r="M703" s="18"/>
      <c r="N703" s="18"/>
      <c r="O703" s="18"/>
    </row>
    <row r="704" spans="1:15" ht="21.75" customHeight="1" x14ac:dyDescent="0.2">
      <c r="A704" s="9"/>
      <c r="B704" s="20"/>
      <c r="C704" s="8"/>
      <c r="D704" s="12"/>
      <c r="E704" s="20"/>
      <c r="F704" s="20"/>
      <c r="G704" s="9"/>
      <c r="H704" s="9"/>
      <c r="I704" s="9"/>
      <c r="J704" s="18"/>
      <c r="K704" s="9"/>
      <c r="L704" s="18"/>
      <c r="M704" s="18"/>
      <c r="N704" s="18"/>
      <c r="O704" s="18"/>
    </row>
    <row r="705" spans="1:15" ht="21.75" customHeight="1" x14ac:dyDescent="0.2">
      <c r="A705" s="9"/>
      <c r="B705" s="20"/>
      <c r="C705" s="8"/>
      <c r="D705" s="12"/>
      <c r="E705" s="20"/>
      <c r="F705" s="20"/>
      <c r="G705" s="9"/>
      <c r="H705" s="9"/>
      <c r="I705" s="9"/>
      <c r="J705" s="18"/>
      <c r="K705" s="9"/>
      <c r="L705" s="18"/>
      <c r="M705" s="18"/>
      <c r="N705" s="18"/>
      <c r="O705" s="18"/>
    </row>
    <row r="706" spans="1:15" ht="21.75" customHeight="1" x14ac:dyDescent="0.2">
      <c r="A706" s="9"/>
      <c r="B706" s="20"/>
      <c r="C706" s="8"/>
      <c r="D706" s="12"/>
      <c r="E706" s="20"/>
      <c r="F706" s="20"/>
      <c r="G706" s="9"/>
      <c r="H706" s="9"/>
      <c r="I706" s="9"/>
      <c r="J706" s="18"/>
      <c r="K706" s="9"/>
      <c r="L706" s="18"/>
      <c r="M706" s="18"/>
      <c r="N706" s="18"/>
      <c r="O706" s="18"/>
    </row>
    <row r="707" spans="1:15" ht="21.75" customHeight="1" x14ac:dyDescent="0.2">
      <c r="A707" s="9"/>
      <c r="B707" s="20"/>
      <c r="C707" s="8"/>
      <c r="D707" s="12"/>
      <c r="E707" s="20"/>
      <c r="F707" s="20"/>
      <c r="G707" s="9"/>
      <c r="H707" s="9"/>
      <c r="I707" s="9"/>
      <c r="J707" s="18"/>
      <c r="K707" s="9"/>
      <c r="L707" s="18"/>
      <c r="M707" s="18"/>
      <c r="N707" s="18"/>
      <c r="O707" s="18"/>
    </row>
    <row r="708" spans="1:15" ht="21.75" customHeight="1" x14ac:dyDescent="0.2">
      <c r="A708" s="9"/>
      <c r="B708" s="12"/>
      <c r="C708" s="10"/>
      <c r="D708" s="12"/>
      <c r="E708" s="12"/>
      <c r="F708" s="12"/>
      <c r="G708" s="9"/>
      <c r="H708" s="9"/>
      <c r="I708" s="9"/>
      <c r="J708" s="18"/>
      <c r="K708" s="9"/>
      <c r="L708" s="18"/>
      <c r="M708" s="18"/>
      <c r="N708" s="18"/>
      <c r="O708" s="18"/>
    </row>
    <row r="709" spans="1:15" ht="21.75" customHeight="1" x14ac:dyDescent="0.2">
      <c r="A709" s="9"/>
      <c r="B709" s="12"/>
      <c r="C709" s="10"/>
      <c r="D709" s="12"/>
      <c r="E709" s="12"/>
      <c r="F709" s="12"/>
      <c r="G709" s="11"/>
      <c r="H709" s="11"/>
      <c r="I709" s="11"/>
      <c r="J709" s="19"/>
      <c r="K709" s="11"/>
      <c r="L709" s="19"/>
      <c r="M709" s="19"/>
      <c r="N709" s="19"/>
      <c r="O709" s="19"/>
    </row>
    <row r="710" spans="1:15" ht="21.75" customHeight="1" x14ac:dyDescent="0.2">
      <c r="A710" s="11"/>
      <c r="B710" s="20"/>
      <c r="C710" s="8"/>
      <c r="D710" s="12"/>
      <c r="E710" s="20"/>
      <c r="F710" s="20"/>
      <c r="G710" s="11"/>
      <c r="H710" s="11"/>
      <c r="I710" s="11"/>
      <c r="J710" s="19"/>
      <c r="K710" s="11"/>
      <c r="L710" s="19"/>
      <c r="M710" s="19"/>
      <c r="N710" s="19"/>
      <c r="O710" s="19"/>
    </row>
    <row r="711" spans="1:15" ht="21.75" customHeight="1" x14ac:dyDescent="0.2">
      <c r="A711" s="11"/>
      <c r="B711" s="20"/>
      <c r="C711" s="8"/>
      <c r="D711" s="12"/>
      <c r="E711" s="20"/>
      <c r="F711" s="20"/>
      <c r="G711" s="9"/>
      <c r="H711" s="9"/>
      <c r="I711" s="9"/>
      <c r="J711" s="18"/>
      <c r="K711" s="9"/>
      <c r="L711" s="18"/>
      <c r="M711" s="18"/>
      <c r="N711" s="18"/>
      <c r="O711" s="18"/>
    </row>
    <row r="712" spans="1:15" ht="21.75" customHeight="1" x14ac:dyDescent="0.2">
      <c r="A712" s="9"/>
      <c r="B712" s="20"/>
      <c r="C712" s="8"/>
      <c r="D712" s="12"/>
      <c r="E712" s="20"/>
      <c r="F712" s="20"/>
      <c r="G712" s="9"/>
      <c r="H712" s="9"/>
      <c r="I712" s="9"/>
      <c r="J712" s="18"/>
      <c r="K712" s="9"/>
      <c r="L712" s="18"/>
      <c r="M712" s="18"/>
      <c r="N712" s="18"/>
      <c r="O712" s="18"/>
    </row>
    <row r="713" spans="1:15" ht="21.75" customHeight="1" x14ac:dyDescent="0.2">
      <c r="A713" s="9"/>
      <c r="B713" s="20"/>
      <c r="C713" s="8"/>
      <c r="D713" s="12"/>
      <c r="E713" s="20"/>
      <c r="F713" s="20"/>
      <c r="G713" s="9"/>
      <c r="H713" s="9"/>
      <c r="I713" s="9"/>
      <c r="J713" s="18"/>
      <c r="K713" s="9"/>
      <c r="L713" s="18"/>
      <c r="M713" s="18"/>
      <c r="N713" s="18"/>
      <c r="O713" s="18"/>
    </row>
    <row r="714" spans="1:15" ht="14.25" x14ac:dyDescent="0.2">
      <c r="A714" s="9"/>
      <c r="B714" s="20"/>
      <c r="C714" s="8"/>
      <c r="D714" s="12"/>
      <c r="E714" s="20"/>
      <c r="F714" s="20"/>
      <c r="G714" s="9"/>
      <c r="H714" s="9"/>
      <c r="I714" s="9"/>
      <c r="J714" s="18"/>
      <c r="K714" s="9"/>
      <c r="L714" s="18"/>
      <c r="M714" s="18"/>
      <c r="N714" s="18"/>
      <c r="O714" s="18"/>
    </row>
    <row r="715" spans="1:15" ht="14.25" x14ac:dyDescent="0.2">
      <c r="A715" s="9"/>
      <c r="B715" s="20"/>
      <c r="C715" s="8"/>
      <c r="D715" s="12"/>
      <c r="E715" s="20"/>
      <c r="F715" s="20"/>
      <c r="G715" s="9"/>
      <c r="H715" s="9"/>
      <c r="I715" s="9"/>
      <c r="J715" s="18"/>
      <c r="K715" s="9"/>
      <c r="L715" s="18"/>
      <c r="M715" s="18"/>
      <c r="N715" s="18"/>
      <c r="O715" s="18"/>
    </row>
    <row r="716" spans="1:15" ht="14.25" x14ac:dyDescent="0.2">
      <c r="A716" s="9"/>
      <c r="B716" s="20"/>
      <c r="C716" s="8"/>
      <c r="D716" s="12"/>
      <c r="E716" s="20"/>
      <c r="F716" s="20"/>
      <c r="G716" s="9"/>
      <c r="H716" s="9"/>
      <c r="I716" s="9"/>
      <c r="J716" s="18"/>
      <c r="K716" s="9"/>
      <c r="L716" s="18"/>
      <c r="M716" s="18"/>
      <c r="N716" s="18"/>
      <c r="O716" s="18"/>
    </row>
    <row r="717" spans="1:15" ht="14.25" x14ac:dyDescent="0.2">
      <c r="A717" s="9"/>
      <c r="B717" s="20"/>
      <c r="C717" s="8"/>
      <c r="D717" s="12"/>
      <c r="E717" s="20"/>
      <c r="F717" s="20"/>
      <c r="G717" s="9"/>
      <c r="H717" s="9"/>
      <c r="I717" s="9"/>
      <c r="J717" s="18"/>
      <c r="K717" s="9"/>
      <c r="L717" s="18"/>
      <c r="M717" s="18"/>
      <c r="N717" s="18"/>
      <c r="O717" s="18"/>
    </row>
    <row r="718" spans="1:15" ht="14.25" x14ac:dyDescent="0.2">
      <c r="A718" s="9"/>
      <c r="B718" s="20"/>
      <c r="C718" s="8"/>
      <c r="D718" s="12"/>
      <c r="E718" s="20"/>
      <c r="F718" s="20"/>
      <c r="G718" s="9"/>
      <c r="H718" s="9"/>
      <c r="I718" s="9"/>
      <c r="J718" s="18"/>
      <c r="K718" s="9"/>
      <c r="L718" s="18"/>
      <c r="M718" s="18"/>
      <c r="N718" s="18"/>
      <c r="O718" s="18"/>
    </row>
    <row r="719" spans="1:15" ht="14.25" x14ac:dyDescent="0.2">
      <c r="A719" s="9"/>
      <c r="B719" s="20"/>
      <c r="C719" s="8"/>
      <c r="D719" s="12"/>
      <c r="E719" s="20"/>
      <c r="F719" s="20"/>
      <c r="G719" s="9"/>
      <c r="H719" s="9"/>
      <c r="I719" s="9"/>
      <c r="J719" s="18"/>
      <c r="K719" s="9"/>
      <c r="L719" s="18"/>
      <c r="M719" s="18"/>
      <c r="N719" s="18"/>
      <c r="O719" s="18"/>
    </row>
    <row r="720" spans="1:15" ht="36" customHeight="1" x14ac:dyDescent="0.2">
      <c r="A720" s="9"/>
      <c r="B720" s="20"/>
      <c r="C720" s="8"/>
      <c r="D720" s="12"/>
      <c r="E720" s="20"/>
      <c r="F720" s="20"/>
      <c r="G720" s="9"/>
      <c r="H720" s="9"/>
      <c r="I720" s="9"/>
      <c r="J720" s="18"/>
      <c r="K720" s="9"/>
      <c r="L720" s="18"/>
      <c r="M720" s="18"/>
      <c r="N720" s="18"/>
      <c r="O720" s="18"/>
    </row>
    <row r="721" spans="1:15" ht="36" customHeight="1" x14ac:dyDescent="0.2">
      <c r="A721" s="9"/>
      <c r="B721" s="20"/>
      <c r="C721" s="8"/>
      <c r="D721" s="12"/>
      <c r="E721" s="20"/>
      <c r="F721" s="20"/>
      <c r="G721" s="9"/>
      <c r="H721" s="9"/>
      <c r="I721" s="9"/>
      <c r="J721" s="18"/>
      <c r="K721" s="9"/>
      <c r="L721" s="18"/>
      <c r="M721" s="18"/>
      <c r="N721" s="18"/>
      <c r="O721" s="18"/>
    </row>
    <row r="722" spans="1:15" ht="14.25" x14ac:dyDescent="0.2">
      <c r="A722" s="9"/>
      <c r="B722" s="12"/>
      <c r="C722" s="10"/>
      <c r="D722" s="12"/>
      <c r="E722" s="12"/>
      <c r="F722" s="12"/>
      <c r="G722" s="9"/>
      <c r="H722" s="9"/>
      <c r="I722" s="9"/>
      <c r="J722" s="18"/>
      <c r="K722" s="9"/>
      <c r="L722" s="18"/>
      <c r="M722" s="18"/>
      <c r="N722" s="18"/>
      <c r="O722" s="18"/>
    </row>
    <row r="723" spans="1:15" ht="36" customHeight="1" x14ac:dyDescent="0.2">
      <c r="A723" s="9"/>
      <c r="B723" s="12"/>
      <c r="C723" s="10"/>
      <c r="D723" s="12"/>
      <c r="E723" s="12"/>
      <c r="F723" s="12"/>
      <c r="G723" s="11"/>
      <c r="H723" s="11"/>
      <c r="I723" s="11"/>
      <c r="J723" s="19"/>
      <c r="K723" s="11"/>
      <c r="L723" s="19"/>
      <c r="M723" s="19"/>
      <c r="N723" s="19"/>
      <c r="O723" s="19"/>
    </row>
    <row r="724" spans="1:15" ht="36" customHeight="1" x14ac:dyDescent="0.2">
      <c r="A724" s="11"/>
      <c r="B724" s="12"/>
      <c r="C724" s="10"/>
      <c r="D724" s="12"/>
      <c r="E724" s="12"/>
      <c r="F724" s="12"/>
      <c r="G724" s="11"/>
      <c r="H724" s="11"/>
      <c r="I724" s="11"/>
      <c r="J724" s="19"/>
      <c r="K724" s="11"/>
      <c r="L724" s="19"/>
      <c r="M724" s="19"/>
      <c r="N724" s="19"/>
      <c r="O724" s="19"/>
    </row>
    <row r="725" spans="1:15" ht="36" customHeight="1" x14ac:dyDescent="0.2">
      <c r="A725" s="11"/>
      <c r="B725" s="12"/>
      <c r="C725" s="10"/>
      <c r="D725" s="12"/>
      <c r="E725" s="12"/>
      <c r="F725" s="12"/>
      <c r="G725" s="11"/>
      <c r="H725" s="11"/>
      <c r="I725" s="11"/>
      <c r="J725" s="19"/>
      <c r="K725" s="11"/>
      <c r="L725" s="19"/>
      <c r="M725" s="19"/>
      <c r="N725" s="19"/>
      <c r="O725" s="19"/>
    </row>
    <row r="726" spans="1:15" ht="36" customHeight="1" x14ac:dyDescent="0.2">
      <c r="A726" s="11"/>
      <c r="B726" s="12"/>
      <c r="C726" s="10"/>
      <c r="D726" s="12"/>
      <c r="E726" s="12"/>
      <c r="F726" s="12"/>
      <c r="G726" s="11"/>
      <c r="H726" s="11"/>
      <c r="I726" s="11"/>
      <c r="J726" s="19"/>
      <c r="K726" s="11"/>
      <c r="L726" s="19"/>
      <c r="M726" s="19"/>
      <c r="N726" s="19"/>
      <c r="O726" s="19"/>
    </row>
    <row r="727" spans="1:15" ht="14.25" x14ac:dyDescent="0.2">
      <c r="A727" s="11"/>
      <c r="B727" s="12"/>
      <c r="C727" s="10"/>
      <c r="D727" s="12"/>
      <c r="E727" s="12"/>
      <c r="F727" s="12"/>
      <c r="G727" s="11"/>
      <c r="H727" s="11"/>
      <c r="I727" s="11"/>
      <c r="J727" s="19"/>
      <c r="K727" s="11"/>
      <c r="L727" s="19"/>
      <c r="M727" s="19"/>
      <c r="N727" s="19"/>
      <c r="O727" s="19"/>
    </row>
    <row r="728" spans="1:15" ht="14.25" x14ac:dyDescent="0.2">
      <c r="A728" s="11"/>
      <c r="B728" s="12"/>
      <c r="C728" s="10"/>
      <c r="D728" s="12"/>
      <c r="E728" s="12"/>
      <c r="F728" s="12"/>
      <c r="G728" s="11"/>
      <c r="H728" s="11"/>
      <c r="I728" s="11"/>
      <c r="J728" s="19"/>
      <c r="K728" s="11"/>
      <c r="L728" s="19"/>
      <c r="M728" s="19"/>
      <c r="N728" s="19"/>
      <c r="O728" s="19"/>
    </row>
    <row r="729" spans="1:15" ht="14.25" x14ac:dyDescent="0.2">
      <c r="A729" s="11"/>
      <c r="B729" s="12"/>
      <c r="C729" s="10"/>
      <c r="D729" s="12"/>
      <c r="E729" s="12"/>
      <c r="F729" s="12"/>
      <c r="G729" s="11"/>
      <c r="H729" s="11"/>
      <c r="I729" s="11"/>
      <c r="J729" s="19"/>
      <c r="K729" s="11"/>
      <c r="L729" s="19"/>
      <c r="M729" s="19"/>
      <c r="N729" s="19"/>
      <c r="O729" s="19"/>
    </row>
    <row r="730" spans="1:15" ht="14.25" x14ac:dyDescent="0.2">
      <c r="A730" s="11"/>
      <c r="B730" s="12"/>
      <c r="C730" s="10"/>
      <c r="D730" s="12"/>
      <c r="E730" s="12"/>
      <c r="F730" s="12"/>
      <c r="G730" s="11"/>
      <c r="H730" s="11"/>
      <c r="I730" s="11"/>
      <c r="J730" s="19"/>
      <c r="K730" s="11"/>
      <c r="L730" s="19"/>
      <c r="M730" s="19"/>
      <c r="N730" s="19"/>
      <c r="O730" s="19"/>
    </row>
    <row r="731" spans="1:15" ht="14.25" x14ac:dyDescent="0.2">
      <c r="A731" s="11"/>
      <c r="B731" s="12"/>
      <c r="C731" s="10"/>
      <c r="D731" s="12"/>
      <c r="E731" s="12"/>
      <c r="F731" s="12"/>
      <c r="G731" s="11"/>
      <c r="H731" s="11"/>
      <c r="I731" s="11"/>
      <c r="J731" s="19"/>
      <c r="K731" s="11"/>
      <c r="L731" s="19"/>
      <c r="M731" s="19"/>
      <c r="N731" s="19"/>
      <c r="O731" s="19"/>
    </row>
    <row r="732" spans="1:15" ht="14.25" x14ac:dyDescent="0.2">
      <c r="A732" s="11"/>
      <c r="B732" s="12"/>
      <c r="C732" s="10"/>
      <c r="D732" s="12"/>
      <c r="E732" s="12"/>
      <c r="F732" s="12"/>
      <c r="G732" s="11"/>
      <c r="H732" s="11"/>
      <c r="I732" s="11"/>
      <c r="J732" s="19"/>
      <c r="K732" s="11"/>
      <c r="L732" s="19"/>
      <c r="M732" s="19"/>
      <c r="N732" s="19"/>
      <c r="O732" s="19"/>
    </row>
    <row r="733" spans="1:15" ht="14.25" x14ac:dyDescent="0.2">
      <c r="A733" s="11"/>
      <c r="B733" s="12"/>
      <c r="C733" s="10"/>
      <c r="D733" s="12"/>
      <c r="E733" s="12"/>
      <c r="F733" s="12"/>
      <c r="G733" s="11"/>
      <c r="H733" s="11"/>
      <c r="I733" s="11"/>
      <c r="J733" s="19"/>
      <c r="K733" s="11"/>
      <c r="L733" s="19"/>
      <c r="M733" s="19"/>
      <c r="N733" s="19"/>
      <c r="O733" s="19"/>
    </row>
    <row r="734" spans="1:15" ht="36" customHeight="1" x14ac:dyDescent="0.2">
      <c r="A734" s="11"/>
      <c r="B734" s="12"/>
      <c r="C734" s="10"/>
      <c r="D734" s="12"/>
      <c r="E734" s="12"/>
      <c r="F734" s="12"/>
      <c r="G734" s="11"/>
      <c r="H734" s="11"/>
      <c r="I734" s="11"/>
      <c r="J734" s="19"/>
      <c r="K734" s="11"/>
      <c r="L734" s="19"/>
      <c r="M734" s="19"/>
      <c r="N734" s="19"/>
      <c r="O734" s="19"/>
    </row>
    <row r="735" spans="1:15" ht="36" customHeight="1" x14ac:dyDescent="0.2">
      <c r="A735" s="21"/>
      <c r="B735" s="22"/>
      <c r="C735" s="23"/>
      <c r="D735" s="22"/>
      <c r="E735" s="22"/>
      <c r="F735" s="22"/>
      <c r="G735" s="11"/>
      <c r="H735" s="11"/>
      <c r="I735" s="11"/>
      <c r="J735" s="19"/>
      <c r="K735" s="11"/>
      <c r="L735" s="19"/>
      <c r="M735" s="19"/>
      <c r="N735" s="19"/>
      <c r="O735" s="19"/>
    </row>
    <row r="736" spans="1:15" ht="36" customHeight="1" x14ac:dyDescent="0.2">
      <c r="A736" s="6"/>
      <c r="G736" s="21"/>
      <c r="H736" s="21"/>
      <c r="I736" s="21"/>
      <c r="J736" s="24"/>
      <c r="K736" s="21"/>
      <c r="L736" s="24"/>
      <c r="M736" s="24"/>
      <c r="N736" s="24"/>
      <c r="O736" s="24"/>
    </row>
    <row r="737" spans="1:1" ht="36" customHeight="1" x14ac:dyDescent="0.2">
      <c r="A737" s="6"/>
    </row>
    <row r="738" spans="1:1" ht="36" customHeight="1" x14ac:dyDescent="0.2"/>
    <row r="739" spans="1:1" ht="36" customHeight="1" x14ac:dyDescent="0.2"/>
    <row r="740" spans="1:1" ht="36" customHeight="1" x14ac:dyDescent="0.2"/>
    <row r="741" spans="1:1" ht="36" customHeight="1" x14ac:dyDescent="0.2"/>
    <row r="742" spans="1:1" ht="36" customHeight="1" x14ac:dyDescent="0.2"/>
    <row r="743" spans="1:1" ht="36" customHeight="1" x14ac:dyDescent="0.2"/>
    <row r="744" spans="1:1" ht="36" customHeight="1" x14ac:dyDescent="0.2"/>
    <row r="745" spans="1:1" ht="36" customHeight="1" x14ac:dyDescent="0.2"/>
    <row r="746" spans="1:1" ht="36" customHeight="1" x14ac:dyDescent="0.2"/>
    <row r="747" spans="1:1" ht="36" customHeight="1" x14ac:dyDescent="0.2"/>
  </sheetData>
  <sortState xmlns:xlrd2="http://schemas.microsoft.com/office/spreadsheetml/2017/richdata2" ref="A8:O648">
    <sortCondition ref="B8:B648"/>
  </sortState>
  <mergeCells count="112">
    <mergeCell ref="A304:B304"/>
    <mergeCell ref="A36:O36"/>
    <mergeCell ref="A38:B38"/>
    <mergeCell ref="A295:O295"/>
    <mergeCell ref="A290:B290"/>
    <mergeCell ref="A281:N281"/>
    <mergeCell ref="A280:B280"/>
    <mergeCell ref="A364:B364"/>
    <mergeCell ref="A284:B284"/>
    <mergeCell ref="A285:O285"/>
    <mergeCell ref="A271:B271"/>
    <mergeCell ref="A272:N272"/>
    <mergeCell ref="A184:B184"/>
    <mergeCell ref="A60:N60"/>
    <mergeCell ref="A69:B69"/>
    <mergeCell ref="A59:B59"/>
    <mergeCell ref="A70:N70"/>
    <mergeCell ref="A74:B74"/>
    <mergeCell ref="A160:N160"/>
    <mergeCell ref="A170:B170"/>
    <mergeCell ref="A300:B300"/>
    <mergeCell ref="A294:B294"/>
    <mergeCell ref="A291:O291"/>
    <mergeCell ref="A335:O335"/>
    <mergeCell ref="A350:B350"/>
    <mergeCell ref="A305:N305"/>
    <mergeCell ref="A310:N310"/>
    <mergeCell ref="A354:O354"/>
    <mergeCell ref="A334:B334"/>
    <mergeCell ref="A326:N326"/>
    <mergeCell ref="A345:O345"/>
    <mergeCell ref="A353:B353"/>
    <mergeCell ref="A351:O351"/>
    <mergeCell ref="A325:B325"/>
    <mergeCell ref="A268:N268"/>
    <mergeCell ref="A676:B676"/>
    <mergeCell ref="A365:O365"/>
    <mergeCell ref="A371:B371"/>
    <mergeCell ref="A390:O390"/>
    <mergeCell ref="A645:B645"/>
    <mergeCell ref="A649:O649"/>
    <mergeCell ref="A428:O428"/>
    <mergeCell ref="A573:O573"/>
    <mergeCell ref="A576:B576"/>
    <mergeCell ref="A454:B454"/>
    <mergeCell ref="A455:O455"/>
    <mergeCell ref="A533:B533"/>
    <mergeCell ref="A393:O393"/>
    <mergeCell ref="A400:B400"/>
    <mergeCell ref="A401:O401"/>
    <mergeCell ref="A427:B427"/>
    <mergeCell ref="A380:B380"/>
    <mergeCell ref="A534:O534"/>
    <mergeCell ref="A536:B536"/>
    <mergeCell ref="A372:O372"/>
    <mergeCell ref="A309:B309"/>
    <mergeCell ref="A301:O301"/>
    <mergeCell ref="A344:B344"/>
    <mergeCell ref="G683:H683"/>
    <mergeCell ref="A381:O381"/>
    <mergeCell ref="A389:B389"/>
    <mergeCell ref="A392:B392"/>
    <mergeCell ref="A577:O577"/>
    <mergeCell ref="A665:O665"/>
    <mergeCell ref="A646:O646"/>
    <mergeCell ref="A648:B648"/>
    <mergeCell ref="A664:B664"/>
    <mergeCell ref="G679:H679"/>
    <mergeCell ref="C677:F677"/>
    <mergeCell ref="A677:B677"/>
    <mergeCell ref="A537:O537"/>
    <mergeCell ref="A572:B572"/>
    <mergeCell ref="A450:B450"/>
    <mergeCell ref="A451:O451"/>
    <mergeCell ref="A17:O17"/>
    <mergeCell ref="A51:N51"/>
    <mergeCell ref="A28:B28"/>
    <mergeCell ref="A20:B20"/>
    <mergeCell ref="A35:B35"/>
    <mergeCell ref="A41:B41"/>
    <mergeCell ref="A29:O29"/>
    <mergeCell ref="A39:O39"/>
    <mergeCell ref="B2:N2"/>
    <mergeCell ref="B3:N3"/>
    <mergeCell ref="B4:N4"/>
    <mergeCell ref="B5:N5"/>
    <mergeCell ref="A13:B13"/>
    <mergeCell ref="A8:O8"/>
    <mergeCell ref="A14:O14"/>
    <mergeCell ref="A16:B16"/>
    <mergeCell ref="A42:O42"/>
    <mergeCell ref="A47:B47"/>
    <mergeCell ref="A75:O75"/>
    <mergeCell ref="A238:N238"/>
    <mergeCell ref="A240:B240"/>
    <mergeCell ref="A48:O48"/>
    <mergeCell ref="A50:B50"/>
    <mergeCell ref="A21:O21"/>
    <mergeCell ref="A159:B159"/>
    <mergeCell ref="A267:B267"/>
    <mergeCell ref="A171:N171"/>
    <mergeCell ref="A181:B181"/>
    <mergeCell ref="A185:N185"/>
    <mergeCell ref="A221:B221"/>
    <mergeCell ref="A222:N222"/>
    <mergeCell ref="A224:B224"/>
    <mergeCell ref="A244:O244"/>
    <mergeCell ref="A241:N241"/>
    <mergeCell ref="A243:B243"/>
    <mergeCell ref="A182:N182"/>
    <mergeCell ref="A225:N225"/>
    <mergeCell ref="A237:B237"/>
  </mergeCells>
  <phoneticPr fontId="5" type="noConversion"/>
  <printOptions horizontalCentered="1"/>
  <pageMargins left="0.7" right="0.7" top="0.75" bottom="0.75" header="0.3" footer="0.3"/>
  <pageSetup paperSize="5" scale="49" fitToHeight="0" orientation="landscape" r:id="rId1"/>
  <headerFooter>
    <oddFooter>Página &amp;P</oddFooter>
  </headerFooter>
  <rowBreaks count="1" manualBreakCount="1">
    <brk id="68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D253-7208-4CB3-ACF0-7B2297A89847}">
  <sheetPr>
    <pageSetUpPr fitToPage="1"/>
  </sheetPr>
  <dimension ref="A2:P69"/>
  <sheetViews>
    <sheetView showGridLines="0" tabSelected="1" topLeftCell="F1" zoomScale="80" zoomScaleNormal="80" zoomScaleSheetLayoutView="70" workbookViewId="0">
      <selection activeCell="H10" sqref="H10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38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38"/>
      <c r="B3" s="287"/>
      <c r="C3" s="287"/>
      <c r="D3" s="287"/>
      <c r="E3" s="287"/>
      <c r="F3" s="287"/>
      <c r="G3" s="287"/>
      <c r="H3" s="287"/>
      <c r="I3" s="287"/>
      <c r="J3" s="287"/>
      <c r="K3" s="288"/>
      <c r="L3" s="289"/>
      <c r="M3" s="290"/>
      <c r="N3" s="287"/>
      <c r="O3" s="121"/>
    </row>
    <row r="4" spans="1:15" x14ac:dyDescent="0.2">
      <c r="A4" s="138"/>
      <c r="B4" s="291" t="s">
        <v>9</v>
      </c>
      <c r="C4" s="291"/>
      <c r="D4" s="291"/>
      <c r="E4" s="291"/>
      <c r="F4" s="291"/>
      <c r="G4" s="291"/>
      <c r="H4" s="291"/>
      <c r="I4" s="291"/>
      <c r="J4" s="291"/>
      <c r="K4" s="292"/>
      <c r="L4" s="293"/>
      <c r="M4" s="294"/>
      <c r="N4" s="291"/>
      <c r="O4" s="139"/>
    </row>
    <row r="5" spans="1:15" x14ac:dyDescent="0.2">
      <c r="A5" s="138"/>
      <c r="B5" s="291" t="s">
        <v>1124</v>
      </c>
      <c r="C5" s="291"/>
      <c r="D5" s="291"/>
      <c r="E5" s="291"/>
      <c r="F5" s="291"/>
      <c r="G5" s="291"/>
      <c r="H5" s="291"/>
      <c r="I5" s="291"/>
      <c r="J5" s="291"/>
      <c r="K5" s="292"/>
      <c r="L5" s="293"/>
      <c r="M5" s="294"/>
      <c r="N5" s="291"/>
      <c r="O5" s="139"/>
    </row>
    <row r="6" spans="1:15" ht="22.5" customHeight="1" x14ac:dyDescent="0.2">
      <c r="A6" s="138"/>
      <c r="B6" s="295" t="s">
        <v>1125</v>
      </c>
      <c r="C6" s="295"/>
      <c r="D6" s="295"/>
      <c r="E6" s="295"/>
      <c r="F6" s="295"/>
      <c r="G6" s="295"/>
      <c r="H6" s="295"/>
      <c r="I6" s="295"/>
      <c r="J6" s="295"/>
      <c r="K6" s="296"/>
      <c r="L6" s="297"/>
      <c r="M6" s="298"/>
      <c r="N6" s="295"/>
      <c r="O6" s="2"/>
    </row>
    <row r="7" spans="1:15" ht="13.5" thickBot="1" x14ac:dyDescent="0.25">
      <c r="A7" s="5"/>
      <c r="B7" s="2"/>
      <c r="D7" s="2"/>
      <c r="E7" s="2"/>
      <c r="F7" s="2"/>
      <c r="G7" s="5"/>
      <c r="H7" s="5"/>
      <c r="I7" s="5"/>
      <c r="J7" s="17"/>
      <c r="K7" s="5"/>
      <c r="L7" s="17"/>
      <c r="M7" s="17"/>
      <c r="N7" s="17"/>
      <c r="O7" s="17"/>
    </row>
    <row r="8" spans="1:15" ht="30" customHeight="1" x14ac:dyDescent="0.2">
      <c r="A8" s="80" t="s">
        <v>16</v>
      </c>
      <c r="B8" s="81" t="s">
        <v>5</v>
      </c>
      <c r="C8" s="81" t="s">
        <v>17</v>
      </c>
      <c r="D8" s="81" t="s">
        <v>6</v>
      </c>
      <c r="E8" s="81" t="s">
        <v>259</v>
      </c>
      <c r="F8" s="81" t="s">
        <v>18</v>
      </c>
      <c r="G8" s="81" t="s">
        <v>302</v>
      </c>
      <c r="H8" s="81" t="s">
        <v>298</v>
      </c>
      <c r="I8" s="81" t="s">
        <v>303</v>
      </c>
      <c r="J8" s="81" t="s">
        <v>0</v>
      </c>
      <c r="K8" s="81" t="s">
        <v>1</v>
      </c>
      <c r="L8" s="81" t="s">
        <v>2</v>
      </c>
      <c r="M8" s="81" t="s">
        <v>300</v>
      </c>
      <c r="N8" s="82" t="s">
        <v>301</v>
      </c>
      <c r="O8" s="83" t="s">
        <v>10</v>
      </c>
    </row>
    <row r="9" spans="1:15" s="7" customFormat="1" ht="30" customHeight="1" x14ac:dyDescent="0.2">
      <c r="A9" s="282" t="s">
        <v>794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4"/>
    </row>
    <row r="10" spans="1:15" s="79" customFormat="1" ht="30" customHeight="1" x14ac:dyDescent="0.2">
      <c r="A10" s="186">
        <v>1</v>
      </c>
      <c r="B10" s="188" t="s">
        <v>564</v>
      </c>
      <c r="C10" s="188" t="s">
        <v>310</v>
      </c>
      <c r="D10" s="91" t="s">
        <v>574</v>
      </c>
      <c r="E10" s="189" t="s">
        <v>260</v>
      </c>
      <c r="F10" s="189" t="s">
        <v>19</v>
      </c>
      <c r="G10" s="140">
        <v>25000</v>
      </c>
      <c r="H10" s="140">
        <v>0</v>
      </c>
      <c r="I10" s="140">
        <f t="shared" ref="I10" si="0">SUM(G10:H10)</f>
        <v>25000</v>
      </c>
      <c r="J10" s="141">
        <f>IF(G10&gt;=Datos!$D$14,(Datos!$D$14*Datos!$C$14),IF(G10&lt;=Datos!$D$14,(G10*Datos!$C$14)))</f>
        <v>717.5</v>
      </c>
      <c r="K10" s="141">
        <v>3486.68</v>
      </c>
      <c r="L10" s="141">
        <f>IF(G10&gt;=Datos!$D$15,(Datos!$D$15*Datos!$C$15),IF(G10&lt;=Datos!$D$15,(G10*Datos!$C$15)))</f>
        <v>760</v>
      </c>
      <c r="M10" s="140">
        <v>0</v>
      </c>
      <c r="N10" s="140">
        <f t="shared" ref="N10" si="1">SUM(J10:M10)</f>
        <v>4964.18</v>
      </c>
      <c r="O10" s="160">
        <f t="shared" ref="O10" si="2">+G10-N10</f>
        <v>20035.82</v>
      </c>
    </row>
    <row r="11" spans="1:15" s="7" customFormat="1" ht="30" customHeight="1" x14ac:dyDescent="0.2">
      <c r="A11" s="282" t="s">
        <v>422</v>
      </c>
      <c r="B11" s="283"/>
      <c r="C11" s="191">
        <v>1</v>
      </c>
      <c r="D11" s="191"/>
      <c r="E11" s="192"/>
      <c r="F11" s="144"/>
      <c r="G11" s="145">
        <f t="shared" ref="G11:O11" si="3">SUM(G10:G10)</f>
        <v>25000</v>
      </c>
      <c r="H11" s="145">
        <f t="shared" si="3"/>
        <v>0</v>
      </c>
      <c r="I11" s="145">
        <f t="shared" si="3"/>
        <v>25000</v>
      </c>
      <c r="J11" s="145">
        <f t="shared" si="3"/>
        <v>717.5</v>
      </c>
      <c r="K11" s="145">
        <f t="shared" si="3"/>
        <v>3486.68</v>
      </c>
      <c r="L11" s="145">
        <f t="shared" si="3"/>
        <v>760</v>
      </c>
      <c r="M11" s="145">
        <f t="shared" si="3"/>
        <v>0</v>
      </c>
      <c r="N11" s="145">
        <f t="shared" si="3"/>
        <v>4964.18</v>
      </c>
      <c r="O11" s="145">
        <f t="shared" si="3"/>
        <v>20035.82</v>
      </c>
    </row>
    <row r="12" spans="1:15" s="7" customFormat="1" ht="30" customHeight="1" x14ac:dyDescent="0.2">
      <c r="A12" s="282" t="s">
        <v>628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4"/>
    </row>
    <row r="13" spans="1:15" s="79" customFormat="1" ht="30" customHeight="1" x14ac:dyDescent="0.2">
      <c r="A13" s="186">
        <v>2</v>
      </c>
      <c r="B13" s="188" t="s">
        <v>378</v>
      </c>
      <c r="C13" s="188" t="s">
        <v>266</v>
      </c>
      <c r="D13" s="188" t="s">
        <v>419</v>
      </c>
      <c r="E13" s="189" t="s">
        <v>260</v>
      </c>
      <c r="F13" s="189" t="s">
        <v>19</v>
      </c>
      <c r="G13" s="140">
        <v>13500</v>
      </c>
      <c r="H13" s="140">
        <v>0</v>
      </c>
      <c r="I13" s="140">
        <f t="shared" ref="I13:I14" si="4">SUM(G13:H13)</f>
        <v>13500</v>
      </c>
      <c r="J13" s="141">
        <f>IF(G13&gt;=Datos!$D$14,(Datos!$D$14*Datos!$C$14),IF(G13&lt;=Datos!$D$14,(G13*Datos!$C$14)))</f>
        <v>387.45</v>
      </c>
      <c r="K13" s="142" t="str">
        <f>IF((G13-J13-L13)&lt;=Datos!$G$7,"0",IF((G13-J13-L13)&lt;=Datos!$G$8,((G13-J13-L13)-Datos!$F$8)*Datos!$I$6,IF((G13-J13-L13)&lt;=Datos!$G$9,Datos!$I$8+((G13-J13-L13)-Datos!$F$9)*Datos!$J$6,IF((G13-J13-L13)&gt;=Datos!$F$10,(Datos!$I$8+Datos!$J$8)+((G13-J13-L13)-Datos!$F$10)*Datos!$K$6))))</f>
        <v>0</v>
      </c>
      <c r="L13" s="141">
        <f>IF(G13&gt;=Datos!$D$15,(Datos!$D$15*Datos!$C$15),IF(G13&lt;=Datos!$D$15,(G13*Datos!$C$15)))</f>
        <v>410.4</v>
      </c>
      <c r="M13" s="140">
        <v>0</v>
      </c>
      <c r="N13" s="140">
        <f t="shared" ref="N13:N15" si="5">SUM(J13:M13)</f>
        <v>797.84999999999991</v>
      </c>
      <c r="O13" s="160">
        <f t="shared" ref="O13:O15" si="6">+G13-N13</f>
        <v>12702.15</v>
      </c>
    </row>
    <row r="14" spans="1:15" s="7" customFormat="1" ht="30" customHeight="1" x14ac:dyDescent="0.2">
      <c r="A14" s="186">
        <v>3</v>
      </c>
      <c r="B14" s="188" t="s">
        <v>135</v>
      </c>
      <c r="C14" s="188" t="s">
        <v>266</v>
      </c>
      <c r="D14" s="91" t="s">
        <v>795</v>
      </c>
      <c r="E14" s="189" t="s">
        <v>260</v>
      </c>
      <c r="F14" s="189" t="s">
        <v>19</v>
      </c>
      <c r="G14" s="140">
        <v>25000</v>
      </c>
      <c r="H14" s="140">
        <v>0</v>
      </c>
      <c r="I14" s="140">
        <f t="shared" si="4"/>
        <v>25000</v>
      </c>
      <c r="J14" s="141">
        <f>IF(G14&gt;=Datos!$D$14,(Datos!$D$14*Datos!$C$14),IF(G14&lt;=Datos!$D$14,(G14*Datos!$C$14)))</f>
        <v>717.5</v>
      </c>
      <c r="K14" s="142">
        <v>3102.7196666666664</v>
      </c>
      <c r="L14" s="141">
        <f>IF(G14&gt;=Datos!$D$15,(Datos!$D$15*Datos!$C$15),IF(G14&lt;=Datos!$D$15,(G14*Datos!$C$15)))</f>
        <v>760</v>
      </c>
      <c r="M14" s="140">
        <v>0</v>
      </c>
      <c r="N14" s="140">
        <f t="shared" si="5"/>
        <v>4580.2196666666659</v>
      </c>
      <c r="O14" s="160">
        <f t="shared" si="6"/>
        <v>20419.780333333336</v>
      </c>
    </row>
    <row r="15" spans="1:15" s="7" customFormat="1" ht="30" customHeight="1" x14ac:dyDescent="0.2">
      <c r="A15" s="186">
        <v>4</v>
      </c>
      <c r="B15" s="188" t="s">
        <v>58</v>
      </c>
      <c r="C15" s="188" t="s">
        <v>266</v>
      </c>
      <c r="D15" s="91" t="s">
        <v>268</v>
      </c>
      <c r="E15" s="189" t="s">
        <v>260</v>
      </c>
      <c r="F15" s="189" t="s">
        <v>19</v>
      </c>
      <c r="G15" s="140">
        <v>25000</v>
      </c>
      <c r="H15" s="140">
        <v>0</v>
      </c>
      <c r="I15" s="140">
        <f t="shared" ref="I15" si="7">SUM(G15:H15)</f>
        <v>25000</v>
      </c>
      <c r="J15" s="141">
        <f>IF(G15&gt;=Datos!$D$14,(Datos!$D$14*Datos!$C$14),IF(G15&lt;=Datos!$D$14,(G15*Datos!$C$14)))</f>
        <v>717.5</v>
      </c>
      <c r="K15" s="142">
        <v>3486.68</v>
      </c>
      <c r="L15" s="141">
        <f>IF(G15&gt;=Datos!$D$15,(Datos!$D$15*Datos!$C$15),IF(G15&lt;=Datos!$D$15,(G15*Datos!$C$15)))</f>
        <v>760</v>
      </c>
      <c r="M15" s="140">
        <v>0</v>
      </c>
      <c r="N15" s="140">
        <f t="shared" si="5"/>
        <v>4964.18</v>
      </c>
      <c r="O15" s="160">
        <f t="shared" si="6"/>
        <v>20035.82</v>
      </c>
    </row>
    <row r="16" spans="1:15" s="7" customFormat="1" ht="30" customHeight="1" x14ac:dyDescent="0.2">
      <c r="A16" s="282" t="s">
        <v>422</v>
      </c>
      <c r="B16" s="283"/>
      <c r="C16" s="191">
        <v>3</v>
      </c>
      <c r="D16" s="191"/>
      <c r="E16" s="192"/>
      <c r="F16" s="144"/>
      <c r="G16" s="145">
        <f>SUM(G13:G15)</f>
        <v>63500</v>
      </c>
      <c r="H16" s="145">
        <f t="shared" ref="H16:O16" si="8">SUM(H13:H15)</f>
        <v>0</v>
      </c>
      <c r="I16" s="145">
        <f t="shared" si="8"/>
        <v>63500</v>
      </c>
      <c r="J16" s="145">
        <f t="shared" si="8"/>
        <v>1822.45</v>
      </c>
      <c r="K16" s="145">
        <f t="shared" si="8"/>
        <v>6589.3996666666662</v>
      </c>
      <c r="L16" s="145">
        <f t="shared" si="8"/>
        <v>1930.4</v>
      </c>
      <c r="M16" s="145">
        <f t="shared" si="8"/>
        <v>0</v>
      </c>
      <c r="N16" s="145">
        <f t="shared" si="8"/>
        <v>10342.249666666667</v>
      </c>
      <c r="O16" s="145">
        <f t="shared" si="8"/>
        <v>53157.750333333337</v>
      </c>
    </row>
    <row r="17" spans="1:15" s="7" customFormat="1" ht="30" customHeight="1" x14ac:dyDescent="0.2">
      <c r="A17" s="282" t="s">
        <v>951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4"/>
    </row>
    <row r="18" spans="1:15" s="7" customFormat="1" ht="30" customHeight="1" x14ac:dyDescent="0.2">
      <c r="A18" s="186">
        <v>5</v>
      </c>
      <c r="B18" s="188" t="s">
        <v>308</v>
      </c>
      <c r="C18" s="188" t="s">
        <v>265</v>
      </c>
      <c r="D18" s="91" t="s">
        <v>568</v>
      </c>
      <c r="E18" s="189" t="s">
        <v>260</v>
      </c>
      <c r="F18" s="189" t="s">
        <v>19</v>
      </c>
      <c r="G18" s="140">
        <v>25000</v>
      </c>
      <c r="H18" s="140">
        <v>0</v>
      </c>
      <c r="I18" s="140">
        <f t="shared" ref="I18:I22" si="9">SUM(G18:H18)</f>
        <v>25000</v>
      </c>
      <c r="J18" s="141">
        <f>IF(G18&gt;=Datos!$D$14,(Datos!$D$14*Datos!$C$14),IF(G18&lt;=Datos!$D$14,(G18*Datos!$C$14)))</f>
        <v>717.5</v>
      </c>
      <c r="K18" s="142">
        <v>4195.1000000000004</v>
      </c>
      <c r="L18" s="141">
        <f>IF(G18&gt;=Datos!$D$15,(Datos!$D$15*Datos!$C$15),IF(G18&lt;=Datos!$D$15,(G18*Datos!$C$15)))</f>
        <v>760</v>
      </c>
      <c r="M18" s="140">
        <v>0</v>
      </c>
      <c r="N18" s="140">
        <f t="shared" ref="N18:N23" si="10">SUM(J18:M18)</f>
        <v>5672.6</v>
      </c>
      <c r="O18" s="160">
        <f t="shared" ref="O18:O23" si="11">+G18-N18</f>
        <v>19327.400000000001</v>
      </c>
    </row>
    <row r="19" spans="1:15" s="7" customFormat="1" ht="30" customHeight="1" x14ac:dyDescent="0.2">
      <c r="A19" s="186">
        <v>6</v>
      </c>
      <c r="B19" s="188" t="s">
        <v>714</v>
      </c>
      <c r="C19" s="188" t="s">
        <v>265</v>
      </c>
      <c r="D19" s="188" t="s">
        <v>554</v>
      </c>
      <c r="E19" s="189" t="s">
        <v>260</v>
      </c>
      <c r="F19" s="189" t="s">
        <v>19</v>
      </c>
      <c r="G19" s="140">
        <v>25000</v>
      </c>
      <c r="H19" s="140">
        <v>0</v>
      </c>
      <c r="I19" s="140">
        <f t="shared" si="9"/>
        <v>25000</v>
      </c>
      <c r="J19" s="141">
        <f>IF(G19&gt;=Datos!$D$14,(Datos!$D$14*Datos!$C$14),IF(G19&lt;=Datos!$D$14,(G19*Datos!$C$14)))</f>
        <v>717.5</v>
      </c>
      <c r="K19" s="142">
        <v>3486.68</v>
      </c>
      <c r="L19" s="141">
        <f>IF(G19&gt;=Datos!$D$15,(Datos!$D$15*Datos!$C$15),IF(G19&lt;=Datos!$D$15,(G19*Datos!$C$15)))</f>
        <v>760</v>
      </c>
      <c r="M19" s="140">
        <v>0</v>
      </c>
      <c r="N19" s="140">
        <f t="shared" si="10"/>
        <v>4964.18</v>
      </c>
      <c r="O19" s="160">
        <f t="shared" si="11"/>
        <v>20035.82</v>
      </c>
    </row>
    <row r="20" spans="1:15" s="7" customFormat="1" ht="30" customHeight="1" x14ac:dyDescent="0.2">
      <c r="A20" s="186">
        <v>7</v>
      </c>
      <c r="B20" s="188" t="s">
        <v>107</v>
      </c>
      <c r="C20" s="188" t="s">
        <v>265</v>
      </c>
      <c r="D20" s="91" t="s">
        <v>568</v>
      </c>
      <c r="E20" s="189" t="s">
        <v>260</v>
      </c>
      <c r="F20" s="189" t="s">
        <v>261</v>
      </c>
      <c r="G20" s="140">
        <v>25000</v>
      </c>
      <c r="H20" s="140">
        <v>0</v>
      </c>
      <c r="I20" s="140">
        <f t="shared" si="9"/>
        <v>25000</v>
      </c>
      <c r="J20" s="141">
        <f>IF(G20&gt;=Datos!$D$14,(Datos!$D$14*Datos!$C$14),IF(G20&lt;=Datos!$D$14,(G20*Datos!$C$14)))</f>
        <v>717.5</v>
      </c>
      <c r="K20" s="142">
        <v>4195.1000000000004</v>
      </c>
      <c r="L20" s="141">
        <f>IF(G20&gt;=Datos!$D$15,(Datos!$D$15*Datos!$C$15),IF(G20&lt;=Datos!$D$15,(G20*Datos!$C$15)))</f>
        <v>760</v>
      </c>
      <c r="M20" s="140">
        <v>0</v>
      </c>
      <c r="N20" s="140">
        <f t="shared" si="10"/>
        <v>5672.6</v>
      </c>
      <c r="O20" s="160">
        <f t="shared" si="11"/>
        <v>19327.400000000001</v>
      </c>
    </row>
    <row r="21" spans="1:15" s="79" customFormat="1" ht="30" customHeight="1" x14ac:dyDescent="0.2">
      <c r="A21" s="186">
        <v>8</v>
      </c>
      <c r="B21" s="188" t="s">
        <v>130</v>
      </c>
      <c r="C21" s="188" t="s">
        <v>265</v>
      </c>
      <c r="D21" s="91" t="s">
        <v>574</v>
      </c>
      <c r="E21" s="189" t="s">
        <v>260</v>
      </c>
      <c r="F21" s="189" t="s">
        <v>19</v>
      </c>
      <c r="G21" s="140">
        <v>15000</v>
      </c>
      <c r="H21" s="140">
        <v>0</v>
      </c>
      <c r="I21" s="140">
        <f t="shared" ref="I21" si="12">SUM(G21:H21)</f>
        <v>15000</v>
      </c>
      <c r="J21" s="141">
        <f>IF(G21&gt;=Datos!$D$14,(Datos!$D$14*Datos!$C$14),IF(G21&lt;=Datos!$D$14,(G21*Datos!$C$14)))</f>
        <v>430.5</v>
      </c>
      <c r="K21" s="142">
        <v>2338.35</v>
      </c>
      <c r="L21" s="141">
        <f>IF(G21&gt;=Datos!$D$15,(Datos!$D$15*Datos!$C$15),IF(G21&lt;=Datos!$D$15,(G21*Datos!$C$15)))</f>
        <v>456</v>
      </c>
      <c r="M21" s="140">
        <v>0</v>
      </c>
      <c r="N21" s="140">
        <f t="shared" si="10"/>
        <v>3224.85</v>
      </c>
      <c r="O21" s="160">
        <f t="shared" si="11"/>
        <v>11775.15</v>
      </c>
    </row>
    <row r="22" spans="1:15" s="79" customFormat="1" ht="30" customHeight="1" x14ac:dyDescent="0.2">
      <c r="A22" s="186">
        <v>9</v>
      </c>
      <c r="B22" s="188" t="s">
        <v>307</v>
      </c>
      <c r="C22" s="188" t="s">
        <v>265</v>
      </c>
      <c r="D22" s="91" t="s">
        <v>568</v>
      </c>
      <c r="E22" s="189" t="s">
        <v>260</v>
      </c>
      <c r="F22" s="189" t="s">
        <v>19</v>
      </c>
      <c r="G22" s="140">
        <v>25000</v>
      </c>
      <c r="H22" s="140">
        <v>0</v>
      </c>
      <c r="I22" s="140">
        <f t="shared" si="9"/>
        <v>25000</v>
      </c>
      <c r="J22" s="141">
        <f>IF(G22&gt;=Datos!$D$14,(Datos!$D$14*Datos!$C$14),IF(G22&lt;=Datos!$D$14,(G22*Datos!$C$14)))</f>
        <v>717.5</v>
      </c>
      <c r="K22" s="142">
        <v>4195.1000000000004</v>
      </c>
      <c r="L22" s="141">
        <f>IF(G22&gt;=Datos!$D$15,(Datos!$D$15*Datos!$C$15),IF(G22&lt;=Datos!$D$15,(G22*Datos!$C$15)))</f>
        <v>760</v>
      </c>
      <c r="M22" s="140">
        <v>0</v>
      </c>
      <c r="N22" s="140">
        <f t="shared" si="10"/>
        <v>5672.6</v>
      </c>
      <c r="O22" s="160">
        <f t="shared" si="11"/>
        <v>19327.400000000001</v>
      </c>
    </row>
    <row r="23" spans="1:15" s="7" customFormat="1" ht="30" customHeight="1" x14ac:dyDescent="0.2">
      <c r="A23" s="186">
        <v>10</v>
      </c>
      <c r="B23" s="188" t="s">
        <v>710</v>
      </c>
      <c r="C23" s="188" t="s">
        <v>265</v>
      </c>
      <c r="D23" s="91" t="s">
        <v>569</v>
      </c>
      <c r="E23" s="189" t="s">
        <v>260</v>
      </c>
      <c r="F23" s="189" t="s">
        <v>261</v>
      </c>
      <c r="G23" s="140">
        <v>25000</v>
      </c>
      <c r="H23" s="140">
        <v>0</v>
      </c>
      <c r="I23" s="140">
        <f t="shared" ref="I23" si="13">SUM(G23:H23)</f>
        <v>25000</v>
      </c>
      <c r="J23" s="141">
        <f>IF(G23&gt;=Datos!$D$14,(Datos!$D$14*Datos!$C$14),IF(G23&lt;=Datos!$D$14,(G23*Datos!$C$14)))</f>
        <v>717.5</v>
      </c>
      <c r="K23" s="142">
        <v>3486.68</v>
      </c>
      <c r="L23" s="141">
        <f>IF(G23&gt;=Datos!$D$15,(Datos!$D$15*Datos!$C$15),IF(G23&lt;=Datos!$D$15,(G23*Datos!$C$15)))</f>
        <v>760</v>
      </c>
      <c r="M23" s="140">
        <v>0</v>
      </c>
      <c r="N23" s="140">
        <f t="shared" si="10"/>
        <v>4964.18</v>
      </c>
      <c r="O23" s="160">
        <f t="shared" si="11"/>
        <v>20035.82</v>
      </c>
    </row>
    <row r="24" spans="1:15" s="7" customFormat="1" ht="30" customHeight="1" x14ac:dyDescent="0.2">
      <c r="A24" s="282" t="s">
        <v>422</v>
      </c>
      <c r="B24" s="307"/>
      <c r="C24" s="205">
        <v>6</v>
      </c>
      <c r="D24" s="205"/>
      <c r="E24" s="206"/>
      <c r="F24" s="207"/>
      <c r="G24" s="145">
        <f>SUM(G18:G23)</f>
        <v>140000</v>
      </c>
      <c r="H24" s="145">
        <f t="shared" ref="H24:O24" si="14">SUM(H18:H23)</f>
        <v>0</v>
      </c>
      <c r="I24" s="145">
        <f t="shared" si="14"/>
        <v>140000</v>
      </c>
      <c r="J24" s="145">
        <f t="shared" si="14"/>
        <v>4018</v>
      </c>
      <c r="K24" s="145">
        <f t="shared" si="14"/>
        <v>21897.010000000002</v>
      </c>
      <c r="L24" s="145">
        <f t="shared" si="14"/>
        <v>4256</v>
      </c>
      <c r="M24" s="145">
        <f t="shared" si="14"/>
        <v>0</v>
      </c>
      <c r="N24" s="145">
        <f t="shared" si="14"/>
        <v>30171.010000000002</v>
      </c>
      <c r="O24" s="145">
        <f t="shared" si="14"/>
        <v>109828.99000000002</v>
      </c>
    </row>
    <row r="25" spans="1:15" s="7" customFormat="1" ht="30" customHeight="1" x14ac:dyDescent="0.2">
      <c r="A25" s="282" t="s">
        <v>1062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4"/>
    </row>
    <row r="26" spans="1:15" s="79" customFormat="1" ht="30" customHeight="1" x14ac:dyDescent="0.2">
      <c r="A26" s="186">
        <v>11</v>
      </c>
      <c r="B26" s="188" t="s">
        <v>112</v>
      </c>
      <c r="C26" s="188" t="s">
        <v>310</v>
      </c>
      <c r="D26" s="91" t="s">
        <v>1060</v>
      </c>
      <c r="E26" s="189" t="s">
        <v>260</v>
      </c>
      <c r="F26" s="189" t="s">
        <v>261</v>
      </c>
      <c r="G26" s="140">
        <v>45000</v>
      </c>
      <c r="H26" s="140">
        <v>0</v>
      </c>
      <c r="I26" s="140">
        <f t="shared" ref="I26" si="15">SUM(G26:H26)</f>
        <v>45000</v>
      </c>
      <c r="J26" s="141">
        <f>IF(G26&gt;=Datos!$D$14,(Datos!$D$14*Datos!$C$14),IF(G26&lt;=Datos!$D$14,(G26*Datos!$C$14)))</f>
        <v>1291.5</v>
      </c>
      <c r="K26" s="141">
        <v>10585.12</v>
      </c>
      <c r="L26" s="141">
        <f>IF(G26&gt;=Datos!$D$15,(Datos!$D$15*Datos!$C$15),IF(G26&lt;=Datos!$D$15,(G26*Datos!$C$15)))</f>
        <v>1368</v>
      </c>
      <c r="M26" s="140">
        <v>0</v>
      </c>
      <c r="N26" s="140">
        <f t="shared" ref="N26" si="16">SUM(J26:M26)</f>
        <v>13244.62</v>
      </c>
      <c r="O26" s="160">
        <f t="shared" ref="O26" si="17">+G26-N26</f>
        <v>31755.379999999997</v>
      </c>
    </row>
    <row r="27" spans="1:15" s="7" customFormat="1" ht="30" customHeight="1" x14ac:dyDescent="0.2">
      <c r="A27" s="282" t="s">
        <v>422</v>
      </c>
      <c r="B27" s="283"/>
      <c r="C27" s="191">
        <v>1</v>
      </c>
      <c r="D27" s="191"/>
      <c r="E27" s="192"/>
      <c r="F27" s="144"/>
      <c r="G27" s="145">
        <f t="shared" ref="G27:O27" si="18">SUM(G26:G26)</f>
        <v>45000</v>
      </c>
      <c r="H27" s="145">
        <f t="shared" si="18"/>
        <v>0</v>
      </c>
      <c r="I27" s="145">
        <f t="shared" si="18"/>
        <v>45000</v>
      </c>
      <c r="J27" s="145">
        <f t="shared" si="18"/>
        <v>1291.5</v>
      </c>
      <c r="K27" s="145">
        <f t="shared" si="18"/>
        <v>10585.12</v>
      </c>
      <c r="L27" s="145">
        <f t="shared" si="18"/>
        <v>1368</v>
      </c>
      <c r="M27" s="145">
        <f t="shared" si="18"/>
        <v>0</v>
      </c>
      <c r="N27" s="145">
        <f t="shared" si="18"/>
        <v>13244.62</v>
      </c>
      <c r="O27" s="145">
        <f t="shared" si="18"/>
        <v>31755.379999999997</v>
      </c>
    </row>
    <row r="28" spans="1:15" s="7" customFormat="1" ht="30" customHeight="1" x14ac:dyDescent="0.2">
      <c r="A28" s="282" t="s">
        <v>1061</v>
      </c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4"/>
    </row>
    <row r="29" spans="1:15" s="79" customFormat="1" ht="30" customHeight="1" x14ac:dyDescent="0.2">
      <c r="A29" s="186">
        <v>12</v>
      </c>
      <c r="B29" s="188" t="s">
        <v>314</v>
      </c>
      <c r="C29" s="188" t="s">
        <v>310</v>
      </c>
      <c r="D29" s="91" t="s">
        <v>568</v>
      </c>
      <c r="E29" s="189" t="s">
        <v>260</v>
      </c>
      <c r="F29" s="189" t="s">
        <v>19</v>
      </c>
      <c r="G29" s="140">
        <v>25000</v>
      </c>
      <c r="H29" s="140">
        <v>0</v>
      </c>
      <c r="I29" s="140">
        <f t="shared" ref="I29" si="19">SUM(G29:H29)</f>
        <v>25000</v>
      </c>
      <c r="J29" s="141">
        <f>IF(G29&gt;=Datos!$D$14,(Datos!$D$14*Datos!$C$14),IF(G29&lt;=Datos!$D$14,(G29*Datos!$C$14)))</f>
        <v>717.5</v>
      </c>
      <c r="K29" s="141">
        <v>3486.68</v>
      </c>
      <c r="L29" s="141">
        <f>IF(G29&gt;=Datos!$D$15,(Datos!$D$15*Datos!$C$15),IF(G29&lt;=Datos!$D$15,(G29*Datos!$C$15)))</f>
        <v>760</v>
      </c>
      <c r="M29" s="140">
        <v>0</v>
      </c>
      <c r="N29" s="140">
        <f t="shared" ref="N29" si="20">SUM(J29:M29)</f>
        <v>4964.18</v>
      </c>
      <c r="O29" s="160">
        <f t="shared" ref="O29" si="21">+G29-N29</f>
        <v>20035.82</v>
      </c>
    </row>
    <row r="30" spans="1:15" s="7" customFormat="1" ht="30" customHeight="1" x14ac:dyDescent="0.2">
      <c r="A30" s="282" t="s">
        <v>422</v>
      </c>
      <c r="B30" s="283"/>
      <c r="C30" s="191">
        <v>1</v>
      </c>
      <c r="D30" s="191"/>
      <c r="E30" s="192"/>
      <c r="F30" s="144"/>
      <c r="G30" s="145">
        <f t="shared" ref="G30:O30" si="22">SUM(G29:G29)</f>
        <v>25000</v>
      </c>
      <c r="H30" s="145">
        <f t="shared" si="22"/>
        <v>0</v>
      </c>
      <c r="I30" s="145">
        <f t="shared" si="22"/>
        <v>25000</v>
      </c>
      <c r="J30" s="145">
        <f t="shared" si="22"/>
        <v>717.5</v>
      </c>
      <c r="K30" s="145">
        <f t="shared" si="22"/>
        <v>3486.68</v>
      </c>
      <c r="L30" s="145">
        <f t="shared" si="22"/>
        <v>760</v>
      </c>
      <c r="M30" s="145">
        <f t="shared" si="22"/>
        <v>0</v>
      </c>
      <c r="N30" s="145">
        <f t="shared" si="22"/>
        <v>4964.18</v>
      </c>
      <c r="O30" s="145">
        <f t="shared" si="22"/>
        <v>20035.82</v>
      </c>
    </row>
    <row r="31" spans="1:15" s="7" customFormat="1" ht="30" customHeight="1" x14ac:dyDescent="0.2">
      <c r="A31" s="282" t="s">
        <v>467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00"/>
    </row>
    <row r="32" spans="1:15" s="79" customFormat="1" ht="30" customHeight="1" x14ac:dyDescent="0.2">
      <c r="A32" s="186">
        <v>13</v>
      </c>
      <c r="B32" s="91" t="s">
        <v>1005</v>
      </c>
      <c r="C32" s="188" t="s">
        <v>264</v>
      </c>
      <c r="D32" s="188" t="s">
        <v>945</v>
      </c>
      <c r="E32" s="189" t="s">
        <v>260</v>
      </c>
      <c r="F32" s="189" t="s">
        <v>19</v>
      </c>
      <c r="G32" s="140">
        <v>40000</v>
      </c>
      <c r="H32" s="140">
        <v>0</v>
      </c>
      <c r="I32" s="140">
        <f t="shared" ref="I32" si="23">SUM(G32:H32)</f>
        <v>40000</v>
      </c>
      <c r="J32" s="141">
        <f>IF(G32&gt;=Datos!$D$14,(Datos!$D$14*Datos!$C$14),IF(G32&lt;=Datos!$D$14,(G32*Datos!$C$14)))</f>
        <v>1148</v>
      </c>
      <c r="K32" s="142">
        <v>9409</v>
      </c>
      <c r="L32" s="141">
        <f>IF(G32&gt;=Datos!$D$15,(Datos!$D$15*Datos!$C$15),IF(G32&lt;=Datos!$D$15,(G32*Datos!$C$15)))</f>
        <v>1216</v>
      </c>
      <c r="M32" s="140">
        <v>0</v>
      </c>
      <c r="N32" s="140">
        <f t="shared" ref="N32" si="24">SUM(J32:M32)</f>
        <v>11773</v>
      </c>
      <c r="O32" s="160">
        <f t="shared" ref="O32" si="25">+G32-N32</f>
        <v>28227</v>
      </c>
    </row>
    <row r="33" spans="1:15" s="7" customFormat="1" ht="30" customHeight="1" x14ac:dyDescent="0.2">
      <c r="A33" s="282" t="s">
        <v>422</v>
      </c>
      <c r="B33" s="283"/>
      <c r="C33" s="191">
        <v>1</v>
      </c>
      <c r="D33" s="191"/>
      <c r="E33" s="192"/>
      <c r="F33" s="144"/>
      <c r="G33" s="145">
        <f t="shared" ref="G33:O33" si="26">SUM(G32:G32)</f>
        <v>40000</v>
      </c>
      <c r="H33" s="145">
        <f t="shared" si="26"/>
        <v>0</v>
      </c>
      <c r="I33" s="145">
        <f t="shared" si="26"/>
        <v>40000</v>
      </c>
      <c r="J33" s="145">
        <f t="shared" si="26"/>
        <v>1148</v>
      </c>
      <c r="K33" s="145">
        <f t="shared" si="26"/>
        <v>9409</v>
      </c>
      <c r="L33" s="145">
        <f t="shared" si="26"/>
        <v>1216</v>
      </c>
      <c r="M33" s="145">
        <f t="shared" si="26"/>
        <v>0</v>
      </c>
      <c r="N33" s="145">
        <f t="shared" si="26"/>
        <v>11773</v>
      </c>
      <c r="O33" s="145">
        <f t="shared" si="26"/>
        <v>28227</v>
      </c>
    </row>
    <row r="34" spans="1:15" ht="30" customHeight="1" x14ac:dyDescent="0.2">
      <c r="A34" s="282" t="s">
        <v>468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4"/>
    </row>
    <row r="35" spans="1:15" s="79" customFormat="1" ht="30" customHeight="1" x14ac:dyDescent="0.2">
      <c r="A35" s="186">
        <v>14</v>
      </c>
      <c r="B35" s="188" t="s">
        <v>41</v>
      </c>
      <c r="C35" s="188" t="s">
        <v>266</v>
      </c>
      <c r="D35" s="91" t="s">
        <v>979</v>
      </c>
      <c r="E35" s="189" t="s">
        <v>260</v>
      </c>
      <c r="F35" s="189" t="s">
        <v>19</v>
      </c>
      <c r="G35" s="140">
        <v>17400</v>
      </c>
      <c r="H35" s="140">
        <v>0</v>
      </c>
      <c r="I35" s="140">
        <f t="shared" ref="I35" si="27">SUM(G35:H35)</f>
        <v>17400</v>
      </c>
      <c r="J35" s="141">
        <f>IF(G35&gt;=Datos!$D$14,(Datos!$D$14*Datos!$C$14),IF(G35&lt;=Datos!$D$14,(G35*Datos!$C$14)))</f>
        <v>499.38</v>
      </c>
      <c r="K35" s="142">
        <v>3895.38</v>
      </c>
      <c r="L35" s="141">
        <f>IF(G35&gt;=Datos!$D$15,(Datos!$D$15*Datos!$C$15),IF(G35&lt;=Datos!$D$15,(G35*Datos!$C$15)))</f>
        <v>528.96</v>
      </c>
      <c r="M35" s="140">
        <v>0</v>
      </c>
      <c r="N35" s="140">
        <f t="shared" ref="N35" si="28">SUM(J35:M35)</f>
        <v>4923.72</v>
      </c>
      <c r="O35" s="160">
        <f t="shared" ref="O35" si="29">+G35-N35</f>
        <v>12476.279999999999</v>
      </c>
    </row>
    <row r="36" spans="1:15" s="7" customFormat="1" ht="30" customHeight="1" x14ac:dyDescent="0.2">
      <c r="A36" s="282" t="s">
        <v>422</v>
      </c>
      <c r="B36" s="283"/>
      <c r="C36" s="191">
        <v>1</v>
      </c>
      <c r="D36" s="191"/>
      <c r="E36" s="192"/>
      <c r="F36" s="144"/>
      <c r="G36" s="145">
        <f t="shared" ref="G36:O36" si="30">SUM(G35:G35)</f>
        <v>17400</v>
      </c>
      <c r="H36" s="145">
        <f t="shared" si="30"/>
        <v>0</v>
      </c>
      <c r="I36" s="145">
        <f t="shared" si="30"/>
        <v>17400</v>
      </c>
      <c r="J36" s="145">
        <f t="shared" si="30"/>
        <v>499.38</v>
      </c>
      <c r="K36" s="145">
        <f t="shared" si="30"/>
        <v>3895.38</v>
      </c>
      <c r="L36" s="145">
        <f t="shared" si="30"/>
        <v>528.96</v>
      </c>
      <c r="M36" s="145">
        <f t="shared" si="30"/>
        <v>0</v>
      </c>
      <c r="N36" s="145">
        <f t="shared" si="30"/>
        <v>4923.72</v>
      </c>
      <c r="O36" s="145">
        <f t="shared" si="30"/>
        <v>12476.279999999999</v>
      </c>
    </row>
    <row r="37" spans="1:15" ht="30" customHeight="1" x14ac:dyDescent="0.2">
      <c r="A37" s="282" t="s">
        <v>470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4"/>
    </row>
    <row r="38" spans="1:15" s="79" customFormat="1" ht="30" customHeight="1" x14ac:dyDescent="0.2">
      <c r="A38" s="186">
        <v>15</v>
      </c>
      <c r="B38" s="115" t="s">
        <v>254</v>
      </c>
      <c r="C38" s="188" t="s">
        <v>265</v>
      </c>
      <c r="D38" s="187" t="s">
        <v>592</v>
      </c>
      <c r="E38" s="189" t="s">
        <v>260</v>
      </c>
      <c r="F38" s="189" t="s">
        <v>19</v>
      </c>
      <c r="G38" s="140">
        <v>25000</v>
      </c>
      <c r="H38" s="140">
        <v>0</v>
      </c>
      <c r="I38" s="117">
        <f t="shared" ref="I38" si="31">SUM(G38:H38)</f>
        <v>25000</v>
      </c>
      <c r="J38" s="141">
        <f>IF(G38&gt;=Datos!$D$14,(Datos!$D$14*Datos!$C$14),IF(G38&lt;=Datos!$D$14,(G38*Datos!$C$14)))</f>
        <v>717.5</v>
      </c>
      <c r="K38" s="142">
        <v>4099.1099999999997</v>
      </c>
      <c r="L38" s="141">
        <f>IF(G38&gt;=Datos!$D$15,(Datos!$D$15*Datos!$C$15),IF(G38&lt;=Datos!$D$15,(G38*Datos!$C$15)))</f>
        <v>760</v>
      </c>
      <c r="M38" s="140">
        <v>0</v>
      </c>
      <c r="N38" s="140">
        <f t="shared" ref="N38" si="32">SUM(J38:M38)</f>
        <v>5576.61</v>
      </c>
      <c r="O38" s="160">
        <f t="shared" ref="O38" si="33">+G38-N38</f>
        <v>19423.39</v>
      </c>
    </row>
    <row r="39" spans="1:15" s="7" customFormat="1" ht="30" customHeight="1" x14ac:dyDescent="0.2">
      <c r="A39" s="282" t="s">
        <v>422</v>
      </c>
      <c r="B39" s="283"/>
      <c r="C39" s="191">
        <v>1</v>
      </c>
      <c r="D39" s="191"/>
      <c r="E39" s="192"/>
      <c r="F39" s="144"/>
      <c r="G39" s="145">
        <f t="shared" ref="G39:O39" si="34">SUM(G38:G38)</f>
        <v>25000</v>
      </c>
      <c r="H39" s="145">
        <f t="shared" si="34"/>
        <v>0</v>
      </c>
      <c r="I39" s="145">
        <f t="shared" si="34"/>
        <v>25000</v>
      </c>
      <c r="J39" s="145">
        <f t="shared" si="34"/>
        <v>717.5</v>
      </c>
      <c r="K39" s="145">
        <f t="shared" si="34"/>
        <v>4099.1099999999997</v>
      </c>
      <c r="L39" s="145">
        <f t="shared" si="34"/>
        <v>760</v>
      </c>
      <c r="M39" s="145">
        <f t="shared" si="34"/>
        <v>0</v>
      </c>
      <c r="N39" s="145">
        <f t="shared" si="34"/>
        <v>5576.61</v>
      </c>
      <c r="O39" s="145">
        <f t="shared" si="34"/>
        <v>19423.39</v>
      </c>
    </row>
    <row r="40" spans="1:15" s="7" customFormat="1" ht="30" customHeight="1" x14ac:dyDescent="0.2">
      <c r="A40" s="282" t="s">
        <v>547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4"/>
    </row>
    <row r="41" spans="1:15" s="7" customFormat="1" ht="30" customHeight="1" x14ac:dyDescent="0.2">
      <c r="A41" s="186">
        <v>16</v>
      </c>
      <c r="B41" s="116" t="s">
        <v>941</v>
      </c>
      <c r="C41" s="188" t="s">
        <v>310</v>
      </c>
      <c r="D41" s="187" t="s">
        <v>942</v>
      </c>
      <c r="E41" s="189" t="s">
        <v>260</v>
      </c>
      <c r="F41" s="189" t="s">
        <v>19</v>
      </c>
      <c r="G41" s="117">
        <v>34200</v>
      </c>
      <c r="H41" s="140">
        <v>0</v>
      </c>
      <c r="I41" s="140">
        <f t="shared" ref="I41" si="35">SUM(G41:H41)</f>
        <v>34200</v>
      </c>
      <c r="J41" s="141">
        <f>IF(G41&gt;=Datos!$D$14,(Datos!$D$14*Datos!$C$14),IF(G41&lt;=Datos!$D$14,(G41*Datos!$C$14)))</f>
        <v>981.54</v>
      </c>
      <c r="K41" s="142">
        <v>8044.69</v>
      </c>
      <c r="L41" s="141">
        <f>IF(G41&gt;=Datos!$D$15,(Datos!$D$15*Datos!$C$15),IF(G41&lt;=Datos!$D$15,(G41*Datos!$C$15)))</f>
        <v>1039.68</v>
      </c>
      <c r="M41" s="140">
        <v>0</v>
      </c>
      <c r="N41" s="140">
        <f t="shared" ref="N41" si="36">SUM(J41:M41)</f>
        <v>10065.91</v>
      </c>
      <c r="O41" s="160">
        <f t="shared" ref="O41" si="37">+G41-N41</f>
        <v>24134.09</v>
      </c>
    </row>
    <row r="42" spans="1:15" s="79" customFormat="1" ht="30" customHeight="1" x14ac:dyDescent="0.2">
      <c r="A42" s="282" t="s">
        <v>422</v>
      </c>
      <c r="B42" s="283"/>
      <c r="C42" s="191">
        <v>1</v>
      </c>
      <c r="D42" s="191"/>
      <c r="E42" s="192"/>
      <c r="F42" s="144"/>
      <c r="G42" s="145">
        <f t="shared" ref="G42:O42" si="38">SUM(G41:G41)</f>
        <v>34200</v>
      </c>
      <c r="H42" s="145">
        <f t="shared" si="38"/>
        <v>0</v>
      </c>
      <c r="I42" s="145">
        <f t="shared" si="38"/>
        <v>34200</v>
      </c>
      <c r="J42" s="145">
        <f t="shared" si="38"/>
        <v>981.54</v>
      </c>
      <c r="K42" s="145">
        <f t="shared" si="38"/>
        <v>8044.69</v>
      </c>
      <c r="L42" s="145">
        <f t="shared" si="38"/>
        <v>1039.68</v>
      </c>
      <c r="M42" s="145">
        <f t="shared" si="38"/>
        <v>0</v>
      </c>
      <c r="N42" s="145">
        <f t="shared" si="38"/>
        <v>10065.91</v>
      </c>
      <c r="O42" s="145">
        <f t="shared" si="38"/>
        <v>24134.09</v>
      </c>
    </row>
    <row r="43" spans="1:15" s="7" customFormat="1" ht="30" customHeight="1" x14ac:dyDescent="0.2">
      <c r="A43" s="282" t="s">
        <v>548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4"/>
    </row>
    <row r="44" spans="1:15" s="7" customFormat="1" ht="30" customHeight="1" x14ac:dyDescent="0.2">
      <c r="A44" s="186">
        <v>17</v>
      </c>
      <c r="B44" s="116" t="s">
        <v>561</v>
      </c>
      <c r="C44" s="188" t="s">
        <v>310</v>
      </c>
      <c r="D44" s="187" t="s">
        <v>1056</v>
      </c>
      <c r="E44" s="189" t="s">
        <v>260</v>
      </c>
      <c r="F44" s="189" t="s">
        <v>19</v>
      </c>
      <c r="G44" s="117">
        <v>25000</v>
      </c>
      <c r="H44" s="140">
        <v>0</v>
      </c>
      <c r="I44" s="140">
        <f t="shared" ref="I44" si="39">SUM(G44:H44)</f>
        <v>25000</v>
      </c>
      <c r="J44" s="141">
        <f>IF(G44&gt;=Datos!$D$14,(Datos!$D$14*Datos!$C$14),IF(G44&lt;=Datos!$D$14,(G44*Datos!$C$14)))</f>
        <v>717.5</v>
      </c>
      <c r="K44" s="142">
        <v>3486.68</v>
      </c>
      <c r="L44" s="141">
        <f>IF(G44&gt;=Datos!$D$15,(Datos!$D$15*Datos!$C$15),IF(G44&lt;=Datos!$D$15,(G44*Datos!$C$15)))</f>
        <v>760</v>
      </c>
      <c r="M44" s="140">
        <v>0</v>
      </c>
      <c r="N44" s="140">
        <f t="shared" ref="N44" si="40">SUM(J44:M44)</f>
        <v>4964.18</v>
      </c>
      <c r="O44" s="160">
        <f t="shared" ref="O44" si="41">+G44-N44</f>
        <v>20035.82</v>
      </c>
    </row>
    <row r="45" spans="1:15" s="79" customFormat="1" ht="30" customHeight="1" x14ac:dyDescent="0.2">
      <c r="A45" s="282" t="s">
        <v>422</v>
      </c>
      <c r="B45" s="283"/>
      <c r="C45" s="191">
        <v>1</v>
      </c>
      <c r="D45" s="191"/>
      <c r="E45" s="192"/>
      <c r="F45" s="144"/>
      <c r="G45" s="145">
        <f t="shared" ref="G45:O45" si="42">SUM(G44:G44)</f>
        <v>25000</v>
      </c>
      <c r="H45" s="145">
        <f t="shared" si="42"/>
        <v>0</v>
      </c>
      <c r="I45" s="145">
        <f t="shared" si="42"/>
        <v>25000</v>
      </c>
      <c r="J45" s="145">
        <f t="shared" si="42"/>
        <v>717.5</v>
      </c>
      <c r="K45" s="145">
        <f t="shared" si="42"/>
        <v>3486.68</v>
      </c>
      <c r="L45" s="145">
        <f t="shared" si="42"/>
        <v>760</v>
      </c>
      <c r="M45" s="145">
        <f t="shared" si="42"/>
        <v>0</v>
      </c>
      <c r="N45" s="145">
        <f t="shared" si="42"/>
        <v>4964.18</v>
      </c>
      <c r="O45" s="145">
        <f t="shared" si="42"/>
        <v>20035.82</v>
      </c>
    </row>
    <row r="46" spans="1:15" s="7" customFormat="1" ht="30" customHeight="1" x14ac:dyDescent="0.2">
      <c r="A46" s="282" t="s">
        <v>850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4"/>
    </row>
    <row r="47" spans="1:15" s="7" customFormat="1" ht="30" customHeight="1" x14ac:dyDescent="0.2">
      <c r="A47" s="186">
        <v>18</v>
      </c>
      <c r="B47" s="188" t="s">
        <v>849</v>
      </c>
      <c r="C47" s="188" t="s">
        <v>266</v>
      </c>
      <c r="D47" s="91" t="s">
        <v>419</v>
      </c>
      <c r="E47" s="189" t="s">
        <v>260</v>
      </c>
      <c r="F47" s="189" t="s">
        <v>19</v>
      </c>
      <c r="G47" s="140">
        <v>9000</v>
      </c>
      <c r="H47" s="140">
        <v>0</v>
      </c>
      <c r="I47" s="140">
        <f>SUM(G47:H47)</f>
        <v>9000</v>
      </c>
      <c r="J47" s="141">
        <f>IF(G47&gt;=Datos!$D$14,(Datos!$D$14*Datos!$C$14),IF(G47&lt;=Datos!$D$14,(G47*Datos!$C$14)))</f>
        <v>258.3</v>
      </c>
      <c r="K47" s="142" t="str">
        <f>IF((G47-J47-L47)&lt;=Datos!$G$7,"0",IF((G47-J47-L47)&lt;=Datos!$G$8,((G47-J47-L47)-Datos!$F$8)*Datos!$I$6,IF((G47-J47-L47)&lt;=Datos!$G$9,Datos!$I$8+((G47-J47-L47)-Datos!$F$9)*Datos!$J$6,IF((G47-J47-L47)&gt;=Datos!$F$10,(Datos!$I$8+Datos!$J$8)+((G47-J47-L47)-Datos!$F$10)*Datos!$K$6))))</f>
        <v>0</v>
      </c>
      <c r="L47" s="141">
        <f>IF(G47&gt;=Datos!$D$15,(Datos!$D$15*Datos!$C$15),IF(G47&lt;=Datos!$D$15,(G47*Datos!$C$15)))</f>
        <v>273.60000000000002</v>
      </c>
      <c r="M47" s="140">
        <v>0</v>
      </c>
      <c r="N47" s="140">
        <f>SUM(J47:M47)</f>
        <v>531.90000000000009</v>
      </c>
      <c r="O47" s="160">
        <f>+G47-N47</f>
        <v>8468.1</v>
      </c>
    </row>
    <row r="48" spans="1:15" s="7" customFormat="1" ht="30" customHeight="1" x14ac:dyDescent="0.2">
      <c r="A48" s="282" t="s">
        <v>422</v>
      </c>
      <c r="B48" s="283"/>
      <c r="C48" s="191">
        <v>1</v>
      </c>
      <c r="D48" s="191"/>
      <c r="E48" s="192"/>
      <c r="F48" s="144"/>
      <c r="G48" s="145">
        <f t="shared" ref="G48:O48" si="43">SUM(G47:G47)</f>
        <v>9000</v>
      </c>
      <c r="H48" s="201">
        <f t="shared" si="43"/>
        <v>0</v>
      </c>
      <c r="I48" s="201">
        <f t="shared" si="43"/>
        <v>9000</v>
      </c>
      <c r="J48" s="201">
        <f t="shared" si="43"/>
        <v>258.3</v>
      </c>
      <c r="K48" s="177">
        <f t="shared" si="43"/>
        <v>0</v>
      </c>
      <c r="L48" s="201">
        <f t="shared" si="43"/>
        <v>273.60000000000002</v>
      </c>
      <c r="M48" s="201">
        <f t="shared" si="43"/>
        <v>0</v>
      </c>
      <c r="N48" s="202">
        <f t="shared" si="43"/>
        <v>531.90000000000009</v>
      </c>
      <c r="O48" s="203">
        <f t="shared" si="43"/>
        <v>8468.1</v>
      </c>
    </row>
    <row r="49" spans="1:16" s="7" customFormat="1" ht="30" customHeight="1" x14ac:dyDescent="0.2">
      <c r="A49" s="282" t="s">
        <v>1004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4"/>
    </row>
    <row r="50" spans="1:16" s="7" customFormat="1" ht="30" customHeight="1" x14ac:dyDescent="0.2">
      <c r="A50" s="186">
        <v>19</v>
      </c>
      <c r="B50" s="188" t="s">
        <v>888</v>
      </c>
      <c r="C50" s="188" t="s">
        <v>264</v>
      </c>
      <c r="D50" s="91" t="s">
        <v>1029</v>
      </c>
      <c r="E50" s="189" t="s">
        <v>260</v>
      </c>
      <c r="F50" s="189" t="s">
        <v>19</v>
      </c>
      <c r="G50" s="140">
        <v>25000</v>
      </c>
      <c r="H50" s="140">
        <v>0</v>
      </c>
      <c r="I50" s="140">
        <f t="shared" ref="I50:I53" si="44">SUM(G50:H50)</f>
        <v>25000</v>
      </c>
      <c r="J50" s="141">
        <f>IF(G50&gt;=Datos!$D$14,(Datos!$D$14*Datos!$C$14),IF(G50&lt;=Datos!$D$14,(G50*Datos!$C$14)))</f>
        <v>717.5</v>
      </c>
      <c r="K50" s="142">
        <v>3486.68</v>
      </c>
      <c r="L50" s="141">
        <f>IF(G50&gt;=Datos!$D$15,(Datos!$D$15*Datos!$C$15),IF(G50&lt;=Datos!$D$15,(G50*Datos!$C$15)))</f>
        <v>760</v>
      </c>
      <c r="M50" s="140">
        <v>0</v>
      </c>
      <c r="N50" s="140">
        <f t="shared" ref="N50:N53" si="45">SUM(J50:M50)</f>
        <v>4964.18</v>
      </c>
      <c r="O50" s="160">
        <f t="shared" ref="O50:O53" si="46">+G50-N50</f>
        <v>20035.82</v>
      </c>
    </row>
    <row r="51" spans="1:16" s="7" customFormat="1" ht="30" customHeight="1" x14ac:dyDescent="0.2">
      <c r="A51" s="186">
        <v>20</v>
      </c>
      <c r="B51" s="188" t="s">
        <v>479</v>
      </c>
      <c r="C51" s="188" t="s">
        <v>264</v>
      </c>
      <c r="D51" s="91" t="s">
        <v>419</v>
      </c>
      <c r="E51" s="189" t="s">
        <v>260</v>
      </c>
      <c r="F51" s="189" t="s">
        <v>19</v>
      </c>
      <c r="G51" s="140">
        <v>19000</v>
      </c>
      <c r="H51" s="140">
        <v>0</v>
      </c>
      <c r="I51" s="140">
        <f t="shared" si="44"/>
        <v>19000</v>
      </c>
      <c r="J51" s="141">
        <f>IF(G51&gt;=Datos!$D$14,(Datos!$D$14*Datos!$C$14),IF(G51&lt;=Datos!$D$14,(G51*Datos!$C$14)))</f>
        <v>545.29999999999995</v>
      </c>
      <c r="K51" s="142">
        <v>1148.33</v>
      </c>
      <c r="L51" s="141">
        <f>IF(G51&gt;=Datos!$D$15,(Datos!$D$15*Datos!$C$15),IF(G51&lt;=Datos!$D$15,(G51*Datos!$C$15)))</f>
        <v>577.6</v>
      </c>
      <c r="M51" s="140">
        <v>0</v>
      </c>
      <c r="N51" s="140">
        <f t="shared" si="45"/>
        <v>2271.23</v>
      </c>
      <c r="O51" s="160">
        <f t="shared" si="46"/>
        <v>16728.77</v>
      </c>
    </row>
    <row r="52" spans="1:16" s="7" customFormat="1" ht="30" customHeight="1" x14ac:dyDescent="0.2">
      <c r="A52" s="186">
        <v>21</v>
      </c>
      <c r="B52" s="188" t="s">
        <v>273</v>
      </c>
      <c r="C52" s="188" t="s">
        <v>264</v>
      </c>
      <c r="D52" s="91" t="s">
        <v>652</v>
      </c>
      <c r="E52" s="189" t="s">
        <v>260</v>
      </c>
      <c r="F52" s="189" t="s">
        <v>19</v>
      </c>
      <c r="G52" s="140">
        <v>25000</v>
      </c>
      <c r="H52" s="140">
        <v>0</v>
      </c>
      <c r="I52" s="140">
        <f t="shared" si="44"/>
        <v>25000</v>
      </c>
      <c r="J52" s="141">
        <f>IF(G52&gt;=Datos!$D$14,(Datos!$D$14*Datos!$C$14),IF(G52&lt;=Datos!$D$14,(G52*Datos!$C$14)))</f>
        <v>717.5</v>
      </c>
      <c r="K52" s="142">
        <v>3486.68</v>
      </c>
      <c r="L52" s="141">
        <f>IF(G52&gt;=Datos!$D$15,(Datos!$D$15*Datos!$C$15),IF(G52&lt;=Datos!$D$15,(G52*Datos!$C$15)))</f>
        <v>760</v>
      </c>
      <c r="M52" s="140">
        <v>0</v>
      </c>
      <c r="N52" s="140">
        <f t="shared" si="45"/>
        <v>4964.18</v>
      </c>
      <c r="O52" s="160">
        <f t="shared" si="46"/>
        <v>20035.82</v>
      </c>
    </row>
    <row r="53" spans="1:16" s="7" customFormat="1" ht="30" customHeight="1" x14ac:dyDescent="0.2">
      <c r="A53" s="186">
        <v>22</v>
      </c>
      <c r="B53" s="188" t="s">
        <v>134</v>
      </c>
      <c r="C53" s="188" t="s">
        <v>264</v>
      </c>
      <c r="D53" s="91" t="s">
        <v>419</v>
      </c>
      <c r="E53" s="189" t="s">
        <v>260</v>
      </c>
      <c r="F53" s="189" t="s">
        <v>19</v>
      </c>
      <c r="G53" s="140">
        <v>23500</v>
      </c>
      <c r="H53" s="140">
        <v>0</v>
      </c>
      <c r="I53" s="140">
        <f t="shared" si="44"/>
        <v>23500</v>
      </c>
      <c r="J53" s="141">
        <f>IF(G53&gt;=Datos!$D$14,(Datos!$D$14*Datos!$C$14),IF(G53&lt;=Datos!$D$14,(G53*Datos!$C$14)))</f>
        <v>674.45</v>
      </c>
      <c r="K53" s="142">
        <v>1148.33</v>
      </c>
      <c r="L53" s="141">
        <f>IF(G53&gt;=Datos!$D$15,(Datos!$D$15*Datos!$C$15),IF(G53&lt;=Datos!$D$15,(G53*Datos!$C$15)))</f>
        <v>714.4</v>
      </c>
      <c r="M53" s="140">
        <v>0</v>
      </c>
      <c r="N53" s="140">
        <f t="shared" si="45"/>
        <v>2537.1799999999998</v>
      </c>
      <c r="O53" s="160">
        <f t="shared" si="46"/>
        <v>20962.82</v>
      </c>
    </row>
    <row r="54" spans="1:16" s="79" customFormat="1" ht="30" customHeight="1" x14ac:dyDescent="0.2">
      <c r="A54" s="282" t="s">
        <v>422</v>
      </c>
      <c r="B54" s="283"/>
      <c r="C54" s="191">
        <v>4</v>
      </c>
      <c r="D54" s="191"/>
      <c r="E54" s="192"/>
      <c r="F54" s="144"/>
      <c r="G54" s="145">
        <f>SUM(G50:G53)</f>
        <v>92500</v>
      </c>
      <c r="H54" s="145">
        <f t="shared" ref="H54:O54" si="47">SUM(H50:H53)</f>
        <v>0</v>
      </c>
      <c r="I54" s="145">
        <f t="shared" si="47"/>
        <v>92500</v>
      </c>
      <c r="J54" s="145">
        <f t="shared" si="47"/>
        <v>2654.75</v>
      </c>
      <c r="K54" s="145">
        <f t="shared" si="47"/>
        <v>9270.02</v>
      </c>
      <c r="L54" s="145">
        <f t="shared" si="47"/>
        <v>2812</v>
      </c>
      <c r="M54" s="145">
        <f t="shared" si="47"/>
        <v>0</v>
      </c>
      <c r="N54" s="145">
        <f t="shared" si="47"/>
        <v>14736.77</v>
      </c>
      <c r="O54" s="145">
        <f t="shared" si="47"/>
        <v>77763.23</v>
      </c>
    </row>
    <row r="55" spans="1:16" ht="30" customHeight="1" x14ac:dyDescent="0.2">
      <c r="A55" s="282" t="s">
        <v>458</v>
      </c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00"/>
    </row>
    <row r="56" spans="1:16" ht="30" customHeight="1" x14ac:dyDescent="0.2">
      <c r="A56" s="186">
        <v>23</v>
      </c>
      <c r="B56" s="188" t="s">
        <v>420</v>
      </c>
      <c r="C56" s="188" t="s">
        <v>385</v>
      </c>
      <c r="D56" s="91" t="s">
        <v>913</v>
      </c>
      <c r="E56" s="189" t="s">
        <v>260</v>
      </c>
      <c r="F56" s="189" t="s">
        <v>19</v>
      </c>
      <c r="G56" s="140">
        <v>70000</v>
      </c>
      <c r="H56" s="140">
        <v>0</v>
      </c>
      <c r="I56" s="140">
        <f t="shared" ref="I56" si="48">SUM(G56:H56)</f>
        <v>70000</v>
      </c>
      <c r="J56" s="141">
        <f>IF(G56&gt;=Datos!$D$14,(Datos!$D$14*Datos!$C$14),IF(G56&lt;=Datos!$D$14,(G56*Datos!$C$14)))</f>
        <v>2009</v>
      </c>
      <c r="K56" s="142">
        <v>13281.49</v>
      </c>
      <c r="L56" s="141">
        <f>IF(G56&gt;=Datos!$D$15,(Datos!$D$15*Datos!$C$15),IF(G56&lt;=Datos!$D$15,(G56*Datos!$C$15)))</f>
        <v>2128</v>
      </c>
      <c r="M56" s="140">
        <v>0</v>
      </c>
      <c r="N56" s="140">
        <f t="shared" ref="N56" si="49">SUM(J56:M56)</f>
        <v>17418.489999999998</v>
      </c>
      <c r="O56" s="160">
        <f t="shared" ref="O56" si="50">+G56-N56</f>
        <v>52581.51</v>
      </c>
    </row>
    <row r="57" spans="1:16" ht="30" customHeight="1" x14ac:dyDescent="0.2">
      <c r="A57" s="282" t="s">
        <v>422</v>
      </c>
      <c r="B57" s="283"/>
      <c r="C57" s="191">
        <v>1</v>
      </c>
      <c r="D57" s="191"/>
      <c r="E57" s="192"/>
      <c r="F57" s="144"/>
      <c r="G57" s="145">
        <f t="shared" ref="G57:O57" si="51">SUM(G56:G56)</f>
        <v>70000</v>
      </c>
      <c r="H57" s="145">
        <f t="shared" si="51"/>
        <v>0</v>
      </c>
      <c r="I57" s="145">
        <f t="shared" si="51"/>
        <v>70000</v>
      </c>
      <c r="J57" s="145">
        <f t="shared" si="51"/>
        <v>2009</v>
      </c>
      <c r="K57" s="145">
        <f t="shared" si="51"/>
        <v>13281.49</v>
      </c>
      <c r="L57" s="145">
        <f t="shared" si="51"/>
        <v>2128</v>
      </c>
      <c r="M57" s="145">
        <f t="shared" si="51"/>
        <v>0</v>
      </c>
      <c r="N57" s="145">
        <f t="shared" si="51"/>
        <v>17418.489999999998</v>
      </c>
      <c r="O57" s="145">
        <f t="shared" si="51"/>
        <v>52581.51</v>
      </c>
    </row>
    <row r="58" spans="1:16" ht="29.25" customHeight="1" x14ac:dyDescent="0.2">
      <c r="A58" s="282" t="s">
        <v>531</v>
      </c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00"/>
    </row>
    <row r="59" spans="1:16" ht="29.25" customHeight="1" x14ac:dyDescent="0.2">
      <c r="A59" s="186">
        <v>24</v>
      </c>
      <c r="B59" s="187" t="s">
        <v>510</v>
      </c>
      <c r="C59" s="188" t="s">
        <v>310</v>
      </c>
      <c r="D59" s="116" t="s">
        <v>1009</v>
      </c>
      <c r="E59" s="189" t="s">
        <v>260</v>
      </c>
      <c r="F59" s="189" t="s">
        <v>19</v>
      </c>
      <c r="G59" s="117">
        <v>19000</v>
      </c>
      <c r="H59" s="140">
        <v>0</v>
      </c>
      <c r="I59" s="117">
        <f t="shared" ref="I59" si="52">SUM(G59:H59)</f>
        <v>19000</v>
      </c>
      <c r="J59" s="141">
        <f>IF(G59&gt;=Datos!$D$14,(Datos!$D$14*Datos!$C$14),IF(G59&lt;=Datos!$D$14,(G59*Datos!$C$14)))</f>
        <v>545.29999999999995</v>
      </c>
      <c r="K59" s="142">
        <v>1148.33</v>
      </c>
      <c r="L59" s="141">
        <f>IF(G59&gt;=Datos!$D$15,(Datos!$D$15*Datos!$C$15),IF(G59&lt;=Datos!$D$15,(G59*Datos!$C$15)))</f>
        <v>577.6</v>
      </c>
      <c r="M59" s="140">
        <v>0</v>
      </c>
      <c r="N59" s="140">
        <f t="shared" ref="N59" si="53">SUM(J59:M59)</f>
        <v>2271.23</v>
      </c>
      <c r="O59" s="160">
        <f t="shared" ref="O59" si="54">+G59-N59</f>
        <v>16728.77</v>
      </c>
      <c r="P59" s="13"/>
    </row>
    <row r="60" spans="1:16" s="193" customFormat="1" ht="29.25" customHeight="1" x14ac:dyDescent="0.2">
      <c r="A60" s="282" t="s">
        <v>422</v>
      </c>
      <c r="B60" s="283"/>
      <c r="C60" s="191">
        <v>1</v>
      </c>
      <c r="D60" s="218"/>
      <c r="E60" s="192"/>
      <c r="F60" s="144"/>
      <c r="G60" s="145">
        <f t="shared" ref="G60:O60" si="55">SUM(G59:G59)</f>
        <v>19000</v>
      </c>
      <c r="H60" s="145">
        <f t="shared" si="55"/>
        <v>0</v>
      </c>
      <c r="I60" s="145">
        <f t="shared" si="55"/>
        <v>19000</v>
      </c>
      <c r="J60" s="145">
        <f t="shared" si="55"/>
        <v>545.29999999999995</v>
      </c>
      <c r="K60" s="145">
        <f t="shared" si="55"/>
        <v>1148.33</v>
      </c>
      <c r="L60" s="145">
        <f t="shared" si="55"/>
        <v>577.6</v>
      </c>
      <c r="M60" s="145">
        <f t="shared" si="55"/>
        <v>0</v>
      </c>
      <c r="N60" s="145">
        <f t="shared" si="55"/>
        <v>2271.23</v>
      </c>
      <c r="O60" s="145">
        <f t="shared" si="55"/>
        <v>16728.77</v>
      </c>
    </row>
    <row r="61" spans="1:16" s="7" customFormat="1" ht="30" customHeight="1" x14ac:dyDescent="0.2">
      <c r="A61" s="282" t="s">
        <v>981</v>
      </c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00"/>
    </row>
    <row r="62" spans="1:16" ht="30" customHeight="1" x14ac:dyDescent="0.2">
      <c r="A62" s="186">
        <v>25</v>
      </c>
      <c r="B62" s="188" t="s">
        <v>706</v>
      </c>
      <c r="C62" s="188" t="s">
        <v>385</v>
      </c>
      <c r="D62" s="188" t="s">
        <v>980</v>
      </c>
      <c r="E62" s="189" t="s">
        <v>260</v>
      </c>
      <c r="F62" s="189" t="s">
        <v>19</v>
      </c>
      <c r="G62" s="140">
        <v>20000</v>
      </c>
      <c r="H62" s="140">
        <v>0</v>
      </c>
      <c r="I62" s="140">
        <f t="shared" ref="I62" si="56">SUM(G62:H62)</f>
        <v>20000</v>
      </c>
      <c r="J62" s="141">
        <f>IF(G62&gt;=Datos!$D$14,(Datos!$D$14*Datos!$C$14),IF(G62&lt;=Datos!$D$14,(G62*Datos!$C$14)))</f>
        <v>574</v>
      </c>
      <c r="K62" s="142">
        <v>2559.6799999999998</v>
      </c>
      <c r="L62" s="141">
        <f>IF(G62&gt;=Datos!$D$15,(Datos!$D$15*Datos!$C$15),IF(G62&lt;=Datos!$D$15,(G62*Datos!$C$15)))</f>
        <v>608</v>
      </c>
      <c r="M62" s="140">
        <v>0</v>
      </c>
      <c r="N62" s="140">
        <f t="shared" ref="N62" si="57">SUM(J62:M62)</f>
        <v>3741.68</v>
      </c>
      <c r="O62" s="160">
        <f t="shared" ref="O62" si="58">+G62-N62</f>
        <v>16258.32</v>
      </c>
    </row>
    <row r="63" spans="1:16" s="79" customFormat="1" ht="30" customHeight="1" x14ac:dyDescent="0.2">
      <c r="A63" s="282" t="s">
        <v>422</v>
      </c>
      <c r="B63" s="283"/>
      <c r="C63" s="191">
        <v>1</v>
      </c>
      <c r="D63" s="191"/>
      <c r="E63" s="192"/>
      <c r="F63" s="144"/>
      <c r="G63" s="145">
        <f t="shared" ref="G63:O63" si="59">SUM(G62:G62)</f>
        <v>20000</v>
      </c>
      <c r="H63" s="145">
        <f t="shared" si="59"/>
        <v>0</v>
      </c>
      <c r="I63" s="145">
        <f t="shared" si="59"/>
        <v>20000</v>
      </c>
      <c r="J63" s="145">
        <f t="shared" si="59"/>
        <v>574</v>
      </c>
      <c r="K63" s="145">
        <f t="shared" si="59"/>
        <v>2559.6799999999998</v>
      </c>
      <c r="L63" s="145">
        <f t="shared" si="59"/>
        <v>608</v>
      </c>
      <c r="M63" s="145">
        <f t="shared" si="59"/>
        <v>0</v>
      </c>
      <c r="N63" s="145">
        <f t="shared" si="59"/>
        <v>3741.68</v>
      </c>
      <c r="O63" s="145">
        <f t="shared" si="59"/>
        <v>16258.32</v>
      </c>
    </row>
    <row r="64" spans="1:16" s="7" customFormat="1" ht="30" customHeight="1" thickBot="1" x14ac:dyDescent="0.25">
      <c r="A64" s="306" t="s">
        <v>258</v>
      </c>
      <c r="B64" s="305"/>
      <c r="C64" s="303"/>
      <c r="D64" s="304"/>
      <c r="E64" s="304"/>
      <c r="F64" s="305"/>
      <c r="G64" s="161">
        <f>+G11+G16+G24+G27+G30+G33+G36+G39+G42+G45+G48+G54+G57+G60+G63</f>
        <v>650600</v>
      </c>
      <c r="H64" s="161">
        <f t="shared" ref="H64:O64" si="60">+H11+H16+H24+H27+H30+H33+H36+H39+H42+H45+H48+H54+H57+H60+H63</f>
        <v>0</v>
      </c>
      <c r="I64" s="161">
        <f t="shared" si="60"/>
        <v>650600</v>
      </c>
      <c r="J64" s="161">
        <f t="shared" si="60"/>
        <v>18672.219999999998</v>
      </c>
      <c r="K64" s="161">
        <f t="shared" si="60"/>
        <v>101239.26966666666</v>
      </c>
      <c r="L64" s="161">
        <f t="shared" si="60"/>
        <v>19778.239999999998</v>
      </c>
      <c r="M64" s="161">
        <f t="shared" si="60"/>
        <v>0</v>
      </c>
      <c r="N64" s="161">
        <f t="shared" si="60"/>
        <v>139689.72966666668</v>
      </c>
      <c r="O64" s="161">
        <f t="shared" si="60"/>
        <v>510910.27033333346</v>
      </c>
    </row>
    <row r="65" spans="1:15" s="7" customFormat="1" ht="26.25" customHeight="1" x14ac:dyDescent="0.2">
      <c r="A65" s="13"/>
      <c r="B65" s="146"/>
      <c r="C65" s="147"/>
      <c r="D65" s="148"/>
      <c r="E65" s="148"/>
      <c r="F65" s="148"/>
      <c r="G65" s="136"/>
      <c r="H65" s="165"/>
      <c r="I65" s="136"/>
      <c r="J65" s="136"/>
      <c r="K65" s="136"/>
      <c r="L65" s="136"/>
      <c r="M65" s="136"/>
      <c r="N65" s="136"/>
      <c r="O65" s="136"/>
    </row>
    <row r="66" spans="1:15" s="7" customFormat="1" ht="38.25" customHeight="1" x14ac:dyDescent="0.2">
      <c r="A66"/>
      <c r="B66" s="2"/>
      <c r="C66" s="2" t="s">
        <v>20</v>
      </c>
      <c r="D66" s="2"/>
      <c r="E66" s="149"/>
      <c r="F66"/>
      <c r="G66" s="295" t="s">
        <v>22</v>
      </c>
      <c r="H66" s="295"/>
      <c r="J66" s="150"/>
      <c r="K66" s="136"/>
      <c r="L66" s="151"/>
      <c r="M66" s="2" t="s">
        <v>22</v>
      </c>
      <c r="N66" s="2"/>
      <c r="O66"/>
    </row>
    <row r="67" spans="1:15" s="7" customFormat="1" ht="30.75" customHeight="1" x14ac:dyDescent="0.2">
      <c r="A67"/>
      <c r="B67" s="2"/>
      <c r="C67" s="2"/>
      <c r="D67" s="2"/>
      <c r="E67" s="149"/>
      <c r="F67"/>
      <c r="G67" s="163"/>
      <c r="H67" s="164"/>
      <c r="I67" s="151"/>
      <c r="J67" s="152"/>
      <c r="K67" s="178"/>
      <c r="L67" s="151"/>
      <c r="M67" s="151"/>
      <c r="N67" s="151"/>
      <c r="O67" s="163"/>
    </row>
    <row r="68" spans="1:15" s="7" customFormat="1" ht="36.75" customHeight="1" x14ac:dyDescent="0.2">
      <c r="A68"/>
      <c r="B68" s="2"/>
      <c r="C68" s="118"/>
      <c r="D68" s="149"/>
      <c r="E68" s="149"/>
      <c r="F68"/>
      <c r="G68" s="118"/>
      <c r="H68" s="137"/>
      <c r="J68" s="150"/>
      <c r="K68"/>
      <c r="L68" s="154"/>
      <c r="M68" s="154"/>
      <c r="N68" s="154"/>
      <c r="O68"/>
    </row>
    <row r="69" spans="1:15" s="7" customFormat="1" ht="38.25" customHeight="1" x14ac:dyDescent="0.2">
      <c r="A69" s="5"/>
      <c r="B69" s="2"/>
      <c r="C69" s="2" t="s">
        <v>21</v>
      </c>
      <c r="D69" s="155"/>
      <c r="E69" s="149"/>
      <c r="F69"/>
      <c r="G69" s="302" t="s">
        <v>24</v>
      </c>
      <c r="H69" s="302"/>
      <c r="J69" s="156"/>
      <c r="K69" s="136"/>
      <c r="M69" s="2" t="s">
        <v>23</v>
      </c>
      <c r="N69" s="2"/>
      <c r="O69"/>
    </row>
  </sheetData>
  <mergeCells count="38">
    <mergeCell ref="A64:B64"/>
    <mergeCell ref="C64:F64"/>
    <mergeCell ref="G66:H66"/>
    <mergeCell ref="G69:H69"/>
    <mergeCell ref="A55:N55"/>
    <mergeCell ref="A57:B57"/>
    <mergeCell ref="A58:N58"/>
    <mergeCell ref="A60:B60"/>
    <mergeCell ref="A61:N61"/>
    <mergeCell ref="A63:B63"/>
    <mergeCell ref="A54:B54"/>
    <mergeCell ref="A34:O34"/>
    <mergeCell ref="A36:B36"/>
    <mergeCell ref="A37:O37"/>
    <mergeCell ref="A39:B39"/>
    <mergeCell ref="A40:O40"/>
    <mergeCell ref="A42:B42"/>
    <mergeCell ref="A43:O43"/>
    <mergeCell ref="A45:B45"/>
    <mergeCell ref="A46:O46"/>
    <mergeCell ref="A48:B48"/>
    <mergeCell ref="A49:O49"/>
    <mergeCell ref="B3:N3"/>
    <mergeCell ref="B4:N4"/>
    <mergeCell ref="B5:N5"/>
    <mergeCell ref="B6:N6"/>
    <mergeCell ref="A33:B33"/>
    <mergeCell ref="A9:O9"/>
    <mergeCell ref="A11:B11"/>
    <mergeCell ref="A12:O12"/>
    <mergeCell ref="A16:B16"/>
    <mergeCell ref="A17:O17"/>
    <mergeCell ref="A24:B24"/>
    <mergeCell ref="A25:O25"/>
    <mergeCell ref="A27:B27"/>
    <mergeCell ref="A28:O28"/>
    <mergeCell ref="A30:B30"/>
    <mergeCell ref="A31:N31"/>
  </mergeCells>
  <pageMargins left="0.7" right="0.7" top="0.75" bottom="0.75" header="0.3" footer="0.3"/>
  <pageSetup paperSize="5" scale="48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CE86-D888-4ED7-B429-0A8B7C243109}">
  <sheetPr>
    <pageSetUpPr fitToPage="1"/>
  </sheetPr>
  <dimension ref="A2:O30"/>
  <sheetViews>
    <sheetView showGridLines="0" topLeftCell="C8" zoomScale="80" zoomScaleNormal="80" zoomScaleSheetLayoutView="70" workbookViewId="0">
      <selection activeCell="A2" sqref="A2:O29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38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38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5" x14ac:dyDescent="0.2">
      <c r="A4" s="138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5" x14ac:dyDescent="0.2">
      <c r="A5" s="138"/>
      <c r="B5" s="287"/>
      <c r="C5" s="287"/>
      <c r="D5" s="287"/>
      <c r="E5" s="287"/>
      <c r="F5" s="287"/>
      <c r="G5" s="287"/>
      <c r="H5" s="287"/>
      <c r="I5" s="287"/>
      <c r="J5" s="287"/>
      <c r="K5" s="288"/>
      <c r="L5" s="289"/>
      <c r="M5" s="290"/>
      <c r="N5" s="287"/>
      <c r="O5" s="121"/>
    </row>
    <row r="6" spans="1:15" x14ac:dyDescent="0.2">
      <c r="A6" s="138"/>
      <c r="B6" s="291" t="s">
        <v>9</v>
      </c>
      <c r="C6" s="291"/>
      <c r="D6" s="291"/>
      <c r="E6" s="291"/>
      <c r="F6" s="291"/>
      <c r="G6" s="291"/>
      <c r="H6" s="291"/>
      <c r="I6" s="291"/>
      <c r="J6" s="291"/>
      <c r="K6" s="292"/>
      <c r="L6" s="293"/>
      <c r="M6" s="294"/>
      <c r="N6" s="291"/>
      <c r="O6" s="139"/>
    </row>
    <row r="7" spans="1:15" x14ac:dyDescent="0.2">
      <c r="A7" s="138"/>
      <c r="B7" s="291" t="s">
        <v>1106</v>
      </c>
      <c r="C7" s="291"/>
      <c r="D7" s="291"/>
      <c r="E7" s="291"/>
      <c r="F7" s="291"/>
      <c r="G7" s="291"/>
      <c r="H7" s="291"/>
      <c r="I7" s="291"/>
      <c r="J7" s="291"/>
      <c r="K7" s="292"/>
      <c r="L7" s="293"/>
      <c r="M7" s="294"/>
      <c r="N7" s="291"/>
      <c r="O7" s="139"/>
    </row>
    <row r="8" spans="1:15" ht="22.5" customHeight="1" x14ac:dyDescent="0.2">
      <c r="A8" s="138"/>
      <c r="B8" s="295" t="s">
        <v>1007</v>
      </c>
      <c r="C8" s="295"/>
      <c r="D8" s="295"/>
      <c r="E8" s="295"/>
      <c r="F8" s="295"/>
      <c r="G8" s="295"/>
      <c r="H8" s="295"/>
      <c r="I8" s="295"/>
      <c r="J8" s="295"/>
      <c r="K8" s="296"/>
      <c r="L8" s="297"/>
      <c r="M8" s="298"/>
      <c r="N8" s="295"/>
      <c r="O8" s="2"/>
    </row>
    <row r="9" spans="1:15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5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259</v>
      </c>
      <c r="F10" s="81" t="s">
        <v>18</v>
      </c>
      <c r="G10" s="81" t="s">
        <v>302</v>
      </c>
      <c r="H10" s="81" t="s">
        <v>298</v>
      </c>
      <c r="I10" s="81" t="s">
        <v>303</v>
      </c>
      <c r="J10" s="81" t="s">
        <v>0</v>
      </c>
      <c r="K10" s="81" t="s">
        <v>1</v>
      </c>
      <c r="L10" s="81" t="s">
        <v>2</v>
      </c>
      <c r="M10" s="81" t="s">
        <v>300</v>
      </c>
      <c r="N10" s="82" t="s">
        <v>301</v>
      </c>
      <c r="O10" s="83" t="s">
        <v>10</v>
      </c>
    </row>
    <row r="11" spans="1:15" ht="29.25" customHeight="1" x14ac:dyDescent="0.2">
      <c r="A11" s="282" t="s">
        <v>423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4"/>
    </row>
    <row r="12" spans="1:15" ht="29.25" customHeight="1" x14ac:dyDescent="0.2">
      <c r="A12" s="186">
        <v>1</v>
      </c>
      <c r="B12" s="197" t="s">
        <v>276</v>
      </c>
      <c r="C12" s="197" t="s">
        <v>385</v>
      </c>
      <c r="D12" s="182" t="s">
        <v>292</v>
      </c>
      <c r="E12" s="198" t="s">
        <v>260</v>
      </c>
      <c r="F12" s="198" t="s">
        <v>19</v>
      </c>
      <c r="G12" s="141">
        <v>45000</v>
      </c>
      <c r="H12" s="141">
        <v>0</v>
      </c>
      <c r="I12" s="141">
        <f>SUM(G12:H12)</f>
        <v>45000</v>
      </c>
      <c r="J12" s="141">
        <f>IF(G12&gt;=Datos!$D$14,(Datos!$D$14*Datos!$C$14),IF(G12&lt;=Datos!$D$14,(G12*Datos!$C$14)))</f>
        <v>1291.5</v>
      </c>
      <c r="K12" s="142">
        <v>10585.12</v>
      </c>
      <c r="L12" s="141">
        <f>IF(G12&gt;=Datos!$D$15,(Datos!$D$15*Datos!$C$15),IF(G12&lt;=Datos!$D$15,(G12*Datos!$C$15)))</f>
        <v>1368</v>
      </c>
      <c r="M12" s="141">
        <v>0</v>
      </c>
      <c r="N12" s="141">
        <f>SUM(J12:M12)</f>
        <v>13244.62</v>
      </c>
      <c r="O12" s="160">
        <f>+G12-N12</f>
        <v>31755.379999999997</v>
      </c>
    </row>
    <row r="13" spans="1:15" ht="29.25" customHeight="1" x14ac:dyDescent="0.2">
      <c r="A13" s="285" t="s">
        <v>422</v>
      </c>
      <c r="B13" s="286"/>
      <c r="C13" s="194">
        <v>1</v>
      </c>
      <c r="D13" s="219"/>
      <c r="E13" s="195"/>
      <c r="F13" s="196"/>
      <c r="G13" s="176">
        <f t="shared" ref="G13:O13" si="0">SUM(G12:G12)</f>
        <v>45000</v>
      </c>
      <c r="H13" s="176">
        <f t="shared" si="0"/>
        <v>0</v>
      </c>
      <c r="I13" s="176">
        <f t="shared" si="0"/>
        <v>45000</v>
      </c>
      <c r="J13" s="176">
        <f t="shared" si="0"/>
        <v>1291.5</v>
      </c>
      <c r="K13" s="176">
        <f t="shared" si="0"/>
        <v>10585.12</v>
      </c>
      <c r="L13" s="176">
        <f t="shared" si="0"/>
        <v>1368</v>
      </c>
      <c r="M13" s="176">
        <f t="shared" si="0"/>
        <v>0</v>
      </c>
      <c r="N13" s="176">
        <f t="shared" si="0"/>
        <v>13244.62</v>
      </c>
      <c r="O13" s="176">
        <f t="shared" si="0"/>
        <v>31755.379999999997</v>
      </c>
    </row>
    <row r="14" spans="1:15" ht="29.25" customHeight="1" x14ac:dyDescent="0.2">
      <c r="A14" s="282" t="s">
        <v>459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00"/>
    </row>
    <row r="15" spans="1:15" ht="29.25" customHeight="1" x14ac:dyDescent="0.2">
      <c r="A15" s="186">
        <v>2</v>
      </c>
      <c r="B15" s="188" t="s">
        <v>516</v>
      </c>
      <c r="C15" s="188" t="s">
        <v>385</v>
      </c>
      <c r="D15" s="116" t="s">
        <v>1008</v>
      </c>
      <c r="E15" s="189" t="s">
        <v>260</v>
      </c>
      <c r="F15" s="189" t="s">
        <v>19</v>
      </c>
      <c r="G15" s="140">
        <v>45000</v>
      </c>
      <c r="H15" s="140">
        <v>0</v>
      </c>
      <c r="I15" s="140">
        <f t="shared" ref="I15" si="1">SUM(G15:H15)</f>
        <v>45000</v>
      </c>
      <c r="J15" s="141">
        <f>IF(G15&gt;=Datos!$D$14,(Datos!$D$14*Datos!$C$14),IF(G15&lt;=Datos!$D$14,(G15*Datos!$C$14)))</f>
        <v>1291.5</v>
      </c>
      <c r="K15" s="142">
        <v>10500.49</v>
      </c>
      <c r="L15" s="141">
        <f>IF(G15&gt;=Datos!$D$15,(Datos!$D$15*Datos!$C$15),IF(G15&lt;=Datos!$D$15,(G15*Datos!$C$15)))</f>
        <v>1368</v>
      </c>
      <c r="M15" s="140">
        <v>0</v>
      </c>
      <c r="N15" s="140">
        <f t="shared" ref="N15" si="2">SUM(J15:M15)</f>
        <v>13159.99</v>
      </c>
      <c r="O15" s="160">
        <f t="shared" ref="O15" si="3">+G15-N15</f>
        <v>31840.010000000002</v>
      </c>
    </row>
    <row r="16" spans="1:15" s="193" customFormat="1" ht="29.25" customHeight="1" x14ac:dyDescent="0.2">
      <c r="A16" s="282" t="s">
        <v>422</v>
      </c>
      <c r="B16" s="283"/>
      <c r="C16" s="191">
        <v>1</v>
      </c>
      <c r="D16" s="218"/>
      <c r="E16" s="192"/>
      <c r="F16" s="144"/>
      <c r="G16" s="145">
        <f t="shared" ref="G16:O16" si="4">SUM(G15:G15)</f>
        <v>45000</v>
      </c>
      <c r="H16" s="145">
        <f t="shared" si="4"/>
        <v>0</v>
      </c>
      <c r="I16" s="145">
        <f t="shared" si="4"/>
        <v>45000</v>
      </c>
      <c r="J16" s="145">
        <f t="shared" si="4"/>
        <v>1291.5</v>
      </c>
      <c r="K16" s="145">
        <f t="shared" si="4"/>
        <v>10500.49</v>
      </c>
      <c r="L16" s="145">
        <f t="shared" si="4"/>
        <v>1368</v>
      </c>
      <c r="M16" s="145">
        <f t="shared" si="4"/>
        <v>0</v>
      </c>
      <c r="N16" s="145">
        <f t="shared" si="4"/>
        <v>13159.99</v>
      </c>
      <c r="O16" s="145">
        <f t="shared" si="4"/>
        <v>31840.010000000002</v>
      </c>
    </row>
    <row r="17" spans="1:15" ht="29.25" customHeight="1" x14ac:dyDescent="0.2">
      <c r="A17" s="282" t="s">
        <v>750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00"/>
    </row>
    <row r="18" spans="1:15" ht="29.25" customHeight="1" x14ac:dyDescent="0.2">
      <c r="A18" s="186">
        <v>3</v>
      </c>
      <c r="B18" s="188" t="s">
        <v>127</v>
      </c>
      <c r="C18" s="188" t="s">
        <v>385</v>
      </c>
      <c r="D18" s="91" t="s">
        <v>946</v>
      </c>
      <c r="E18" s="189" t="s">
        <v>260</v>
      </c>
      <c r="F18" s="189" t="s">
        <v>19</v>
      </c>
      <c r="G18" s="140">
        <v>70000</v>
      </c>
      <c r="H18" s="140">
        <v>0</v>
      </c>
      <c r="I18" s="140">
        <f t="shared" ref="I18" si="5">SUM(G18:H18)</f>
        <v>70000</v>
      </c>
      <c r="J18" s="141">
        <f>IF(G18&gt;=Datos!$D$14,(Datos!$D$14*Datos!$C$14),IF(G18&lt;=Datos!$D$14,(G18*Datos!$C$14)))</f>
        <v>2009</v>
      </c>
      <c r="K18" s="142">
        <v>16381.11</v>
      </c>
      <c r="L18" s="141">
        <f>IF(G18&gt;=Datos!$D$15,(Datos!$D$15*Datos!$C$15),IF(G18&lt;=Datos!$D$15,(G18*Datos!$C$15)))</f>
        <v>2128</v>
      </c>
      <c r="M18" s="140">
        <v>0</v>
      </c>
      <c r="N18" s="140">
        <f t="shared" ref="N18" si="6">SUM(J18:M18)</f>
        <v>20518.11</v>
      </c>
      <c r="O18" s="160">
        <f t="shared" ref="O18" si="7">+G18-N18</f>
        <v>49481.89</v>
      </c>
    </row>
    <row r="19" spans="1:15" s="193" customFormat="1" ht="29.25" customHeight="1" x14ac:dyDescent="0.2">
      <c r="A19" s="282" t="s">
        <v>422</v>
      </c>
      <c r="B19" s="283"/>
      <c r="C19" s="191">
        <v>1</v>
      </c>
      <c r="D19" s="218"/>
      <c r="E19" s="192"/>
      <c r="F19" s="144"/>
      <c r="G19" s="145">
        <f t="shared" ref="G19:O19" si="8">SUM(G18:G18)</f>
        <v>70000</v>
      </c>
      <c r="H19" s="145">
        <f t="shared" si="8"/>
        <v>0</v>
      </c>
      <c r="I19" s="145">
        <f t="shared" si="8"/>
        <v>70000</v>
      </c>
      <c r="J19" s="145">
        <f t="shared" si="8"/>
        <v>2009</v>
      </c>
      <c r="K19" s="145">
        <f t="shared" si="8"/>
        <v>16381.11</v>
      </c>
      <c r="L19" s="145">
        <f t="shared" si="8"/>
        <v>2128</v>
      </c>
      <c r="M19" s="145">
        <f t="shared" si="8"/>
        <v>0</v>
      </c>
      <c r="N19" s="145">
        <f t="shared" si="8"/>
        <v>20518.11</v>
      </c>
      <c r="O19" s="145">
        <f t="shared" si="8"/>
        <v>49481.89</v>
      </c>
    </row>
    <row r="20" spans="1:15" ht="29.25" customHeight="1" x14ac:dyDescent="0.2">
      <c r="A20" s="282" t="s">
        <v>570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4"/>
    </row>
    <row r="21" spans="1:15" ht="29.25" customHeight="1" x14ac:dyDescent="0.2">
      <c r="A21" s="186">
        <v>4</v>
      </c>
      <c r="B21" s="188" t="s">
        <v>482</v>
      </c>
      <c r="C21" s="188" t="s">
        <v>310</v>
      </c>
      <c r="D21" s="91" t="s">
        <v>940</v>
      </c>
      <c r="E21" s="189" t="s">
        <v>260</v>
      </c>
      <c r="F21" s="189" t="s">
        <v>19</v>
      </c>
      <c r="G21" s="140">
        <v>14000</v>
      </c>
      <c r="H21" s="140">
        <v>0</v>
      </c>
      <c r="I21" s="140">
        <f t="shared" ref="I21" si="9">SUM(G21:H21)</f>
        <v>14000</v>
      </c>
      <c r="J21" s="141">
        <f>IF(G21&gt;=Datos!$D$14,(Datos!$D$14*Datos!$C$14),IF(G21&lt;=Datos!$D$14,(G21*Datos!$C$14)))</f>
        <v>401.8</v>
      </c>
      <c r="K21" s="142">
        <v>2689.1160000000009</v>
      </c>
      <c r="L21" s="141">
        <f>IF(G21&gt;=Datos!$D$15,(Datos!$D$15*Datos!$C$15),IF(G21&lt;=Datos!$D$15,(G21*Datos!$C$15)))</f>
        <v>425.6</v>
      </c>
      <c r="M21" s="140">
        <v>0</v>
      </c>
      <c r="N21" s="140">
        <f t="shared" ref="N21" si="10">SUM(J21:M21)</f>
        <v>3516.516000000001</v>
      </c>
      <c r="O21" s="160">
        <f>+G21-N21</f>
        <v>10483.483999999999</v>
      </c>
    </row>
    <row r="22" spans="1:15" s="193" customFormat="1" ht="29.25" customHeight="1" x14ac:dyDescent="0.2">
      <c r="A22" s="282" t="s">
        <v>422</v>
      </c>
      <c r="B22" s="283"/>
      <c r="C22" s="191">
        <v>1</v>
      </c>
      <c r="D22" s="218"/>
      <c r="E22" s="192"/>
      <c r="F22" s="144"/>
      <c r="G22" s="145">
        <f t="shared" ref="G22:O22" si="11">SUM(G21:G21)</f>
        <v>14000</v>
      </c>
      <c r="H22" s="145">
        <f t="shared" si="11"/>
        <v>0</v>
      </c>
      <c r="I22" s="145">
        <f t="shared" si="11"/>
        <v>14000</v>
      </c>
      <c r="J22" s="145">
        <f t="shared" si="11"/>
        <v>401.8</v>
      </c>
      <c r="K22" s="145">
        <f t="shared" si="11"/>
        <v>2689.1160000000009</v>
      </c>
      <c r="L22" s="145">
        <f t="shared" si="11"/>
        <v>425.6</v>
      </c>
      <c r="M22" s="145">
        <f t="shared" si="11"/>
        <v>0</v>
      </c>
      <c r="N22" s="145">
        <f t="shared" si="11"/>
        <v>3516.516000000001</v>
      </c>
      <c r="O22" s="145">
        <f t="shared" si="11"/>
        <v>10483.483999999999</v>
      </c>
    </row>
    <row r="23" spans="1:15" s="7" customFormat="1" ht="30" customHeight="1" thickBot="1" x14ac:dyDescent="0.25">
      <c r="A23" s="306" t="s">
        <v>258</v>
      </c>
      <c r="B23" s="305"/>
      <c r="C23" s="303"/>
      <c r="D23" s="304"/>
      <c r="E23" s="304"/>
      <c r="F23" s="305"/>
      <c r="G23" s="161">
        <f>+G22+G19+G16+G13</f>
        <v>174000</v>
      </c>
      <c r="H23" s="161">
        <f t="shared" ref="H23:O23" si="12">+H22+H19+H16+H13</f>
        <v>0</v>
      </c>
      <c r="I23" s="161">
        <f t="shared" si="12"/>
        <v>174000</v>
      </c>
      <c r="J23" s="161">
        <f t="shared" si="12"/>
        <v>4993.8</v>
      </c>
      <c r="K23" s="161">
        <f t="shared" si="12"/>
        <v>40155.836000000003</v>
      </c>
      <c r="L23" s="161">
        <f t="shared" si="12"/>
        <v>5289.6</v>
      </c>
      <c r="M23" s="161">
        <f t="shared" si="12"/>
        <v>0</v>
      </c>
      <c r="N23" s="161">
        <f t="shared" si="12"/>
        <v>50439.236000000004</v>
      </c>
      <c r="O23" s="161">
        <f t="shared" si="12"/>
        <v>123560.764</v>
      </c>
    </row>
    <row r="24" spans="1:15" s="7" customFormat="1" ht="38.25" customHeight="1" x14ac:dyDescent="0.2">
      <c r="A24" s="13"/>
      <c r="B24" s="146"/>
      <c r="C24" s="147"/>
      <c r="D24" s="148"/>
      <c r="E24" s="148"/>
      <c r="F24" s="148"/>
      <c r="G24" s="136"/>
      <c r="H24" s="165"/>
      <c r="I24" s="136"/>
      <c r="J24" s="136"/>
      <c r="K24" s="136"/>
      <c r="L24" s="136"/>
      <c r="M24" s="136"/>
      <c r="N24" s="136"/>
      <c r="O24" s="136"/>
    </row>
    <row r="25" spans="1:15" s="7" customFormat="1" ht="38.25" customHeight="1" x14ac:dyDescent="0.2">
      <c r="A25"/>
      <c r="B25" s="2"/>
      <c r="C25" s="2" t="s">
        <v>20</v>
      </c>
      <c r="D25" s="2"/>
      <c r="E25" s="149"/>
      <c r="F25"/>
      <c r="G25" s="295" t="s">
        <v>22</v>
      </c>
      <c r="H25" s="295"/>
      <c r="J25" s="150"/>
      <c r="K25" s="136"/>
      <c r="L25" s="151"/>
      <c r="M25" s="2" t="s">
        <v>22</v>
      </c>
      <c r="N25" s="2"/>
      <c r="O25"/>
    </row>
    <row r="26" spans="1:15" s="7" customFormat="1" ht="40.5" customHeight="1" x14ac:dyDescent="0.2">
      <c r="A26"/>
      <c r="B26" s="2"/>
      <c r="C26" s="2"/>
      <c r="D26" s="2"/>
      <c r="E26" s="149"/>
      <c r="F26"/>
      <c r="G26" s="163"/>
      <c r="H26" s="164"/>
      <c r="I26" s="151"/>
      <c r="J26" s="152"/>
      <c r="K26" s="178"/>
      <c r="L26" s="151"/>
      <c r="M26" s="151"/>
      <c r="N26" s="151"/>
      <c r="O26" s="163"/>
    </row>
    <row r="27" spans="1:15" s="79" customFormat="1" ht="36.75" customHeight="1" x14ac:dyDescent="0.2">
      <c r="A27"/>
      <c r="B27" s="2"/>
      <c r="C27" s="2"/>
      <c r="D27" s="2"/>
      <c r="E27" s="153"/>
      <c r="F27"/>
      <c r="G27"/>
      <c r="H27" s="5"/>
      <c r="I27" s="7"/>
      <c r="J27" s="150"/>
      <c r="K27" s="179"/>
      <c r="L27" s="7"/>
      <c r="M27" s="7"/>
      <c r="N27" s="7"/>
      <c r="O27"/>
    </row>
    <row r="28" spans="1:15" s="7" customFormat="1" ht="36.75" customHeight="1" x14ac:dyDescent="0.2">
      <c r="A28"/>
      <c r="B28" s="2"/>
      <c r="C28" s="118"/>
      <c r="D28" s="149"/>
      <c r="E28" s="149"/>
      <c r="F28"/>
      <c r="G28" s="118"/>
      <c r="H28" s="137"/>
      <c r="J28" s="150"/>
      <c r="K28"/>
      <c r="M28" s="154"/>
      <c r="O28"/>
    </row>
    <row r="29" spans="1:15" s="7" customFormat="1" ht="38.25" customHeight="1" x14ac:dyDescent="0.2">
      <c r="A29" s="5"/>
      <c r="B29" s="2"/>
      <c r="C29" s="2" t="s">
        <v>21</v>
      </c>
      <c r="D29" s="155"/>
      <c r="E29" s="149"/>
      <c r="F29"/>
      <c r="G29" s="302" t="s">
        <v>24</v>
      </c>
      <c r="H29" s="302"/>
      <c r="J29" s="156"/>
      <c r="K29" s="136"/>
      <c r="M29" s="2" t="s">
        <v>23</v>
      </c>
      <c r="N29" s="2"/>
      <c r="O29"/>
    </row>
    <row r="30" spans="1:15" s="7" customFormat="1" ht="38.25" customHeight="1" x14ac:dyDescent="0.2">
      <c r="A30" s="15"/>
      <c r="B30" s="8"/>
      <c r="C30" s="8"/>
      <c r="D30" s="8"/>
      <c r="E30" s="8"/>
      <c r="F30" s="8"/>
      <c r="G30" s="8"/>
      <c r="H30" s="8"/>
      <c r="I30" s="8"/>
      <c r="J30" s="8"/>
      <c r="K30" s="8"/>
      <c r="L30" s="15"/>
      <c r="M30" s="15"/>
      <c r="N30" s="15"/>
      <c r="O30" s="8"/>
    </row>
  </sheetData>
  <autoFilter ref="O30" xr:uid="{00000000-0009-0000-0000-000003000000}"/>
  <mergeCells count="16">
    <mergeCell ref="G25:H25"/>
    <mergeCell ref="G29:H29"/>
    <mergeCell ref="A17:N17"/>
    <mergeCell ref="A19:B19"/>
    <mergeCell ref="A20:O20"/>
    <mergeCell ref="A22:B22"/>
    <mergeCell ref="A23:B23"/>
    <mergeCell ref="C23:F23"/>
    <mergeCell ref="A13:B13"/>
    <mergeCell ref="A14:N14"/>
    <mergeCell ref="A16:B16"/>
    <mergeCell ref="B5:N5"/>
    <mergeCell ref="B6:N6"/>
    <mergeCell ref="B7:N7"/>
    <mergeCell ref="B8:N8"/>
    <mergeCell ref="A11:O11"/>
  </mergeCells>
  <pageMargins left="0.7" right="0.7" top="0.75" bottom="0.75" header="0.3" footer="0.3"/>
  <pageSetup paperSize="5" scale="48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279"/>
  <sheetViews>
    <sheetView showGridLines="0" topLeftCell="A254" zoomScale="75" zoomScaleNormal="75" zoomScaleSheetLayoutView="70" workbookViewId="0">
      <selection activeCell="A4" sqref="A4:Q278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4.28515625" style="7" customWidth="1"/>
    <col min="13" max="14" width="14.5703125" style="7" customWidth="1"/>
    <col min="15" max="15" width="15" customWidth="1"/>
    <col min="16" max="16" width="18" customWidth="1"/>
    <col min="17" max="17" width="16.7109375" customWidth="1"/>
  </cols>
  <sheetData>
    <row r="2" spans="1:17" ht="14.25" x14ac:dyDescent="0.2">
      <c r="A2" s="15"/>
      <c r="B2" s="8"/>
      <c r="C2" s="8"/>
      <c r="D2" s="8"/>
      <c r="E2" s="8"/>
      <c r="F2" s="8"/>
      <c r="G2" s="8"/>
      <c r="H2" s="8"/>
      <c r="I2" s="8"/>
      <c r="J2" s="8"/>
      <c r="K2" s="8"/>
      <c r="L2" s="15"/>
      <c r="M2" s="15"/>
      <c r="N2" s="15"/>
      <c r="O2" s="8"/>
      <c r="P2" s="8"/>
      <c r="Q2" s="8"/>
    </row>
    <row r="4" spans="1:17" x14ac:dyDescent="0.2">
      <c r="A4" s="87"/>
      <c r="B4" s="2"/>
      <c r="C4" s="2"/>
      <c r="D4" s="2"/>
      <c r="E4" s="2"/>
      <c r="F4" s="2"/>
      <c r="G4" s="2"/>
      <c r="H4" s="2"/>
      <c r="I4" s="2"/>
      <c r="J4" s="2"/>
      <c r="K4" s="2"/>
      <c r="L4" s="87"/>
      <c r="M4" s="87"/>
      <c r="N4" s="87"/>
      <c r="O4" s="2"/>
      <c r="P4" s="2"/>
      <c r="Q4" s="2"/>
    </row>
    <row r="5" spans="1:17" x14ac:dyDescent="0.2">
      <c r="A5" s="287"/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</row>
    <row r="6" spans="1:17" x14ac:dyDescent="0.2">
      <c r="A6" s="291" t="s">
        <v>9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</row>
    <row r="7" spans="1:17" x14ac:dyDescent="0.2">
      <c r="A7" s="291" t="s">
        <v>1107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</row>
    <row r="8" spans="1:17" ht="9" customHeight="1" x14ac:dyDescent="0.2">
      <c r="A8" s="87"/>
      <c r="B8" s="88"/>
      <c r="C8" s="88"/>
      <c r="D8" s="88"/>
      <c r="E8" s="88"/>
      <c r="F8" s="88"/>
      <c r="G8" s="88"/>
      <c r="H8" s="88"/>
      <c r="I8" s="88"/>
      <c r="J8" s="2"/>
      <c r="K8" s="88"/>
      <c r="L8" s="87"/>
      <c r="M8" s="89"/>
      <c r="N8" s="89"/>
      <c r="O8" s="2"/>
      <c r="P8" s="2"/>
      <c r="Q8" s="2"/>
    </row>
    <row r="9" spans="1:17" x14ac:dyDescent="0.2">
      <c r="A9" s="138"/>
      <c r="B9" s="295" t="s">
        <v>609</v>
      </c>
      <c r="C9" s="295"/>
      <c r="D9" s="295"/>
      <c r="E9" s="295"/>
      <c r="F9" s="295"/>
      <c r="G9" s="295"/>
      <c r="H9" s="295"/>
      <c r="I9" s="295"/>
      <c r="J9" s="295"/>
      <c r="K9" s="296"/>
      <c r="L9" s="297"/>
      <c r="M9" s="298"/>
      <c r="N9" s="295"/>
      <c r="O9" s="2"/>
    </row>
    <row r="10" spans="1:17" x14ac:dyDescent="0.2">
      <c r="A10" s="87"/>
      <c r="B10" s="2"/>
      <c r="C10" s="2"/>
      <c r="D10" s="2"/>
      <c r="E10" s="2"/>
      <c r="F10" s="2"/>
      <c r="G10" s="2"/>
      <c r="H10" s="2"/>
      <c r="I10" s="2"/>
      <c r="J10" s="2"/>
      <c r="K10" s="2"/>
      <c r="L10" s="87"/>
      <c r="M10" s="87"/>
      <c r="N10" s="87"/>
      <c r="O10" s="2"/>
      <c r="P10" s="2"/>
      <c r="Q10" s="2"/>
    </row>
    <row r="11" spans="1:17" x14ac:dyDescent="0.2">
      <c r="A11" s="87"/>
      <c r="B11" s="2"/>
      <c r="C11" s="2"/>
      <c r="D11" s="2"/>
      <c r="E11" s="2"/>
      <c r="F11" s="2"/>
      <c r="G11" s="2"/>
      <c r="H11" s="2"/>
      <c r="I11" s="2"/>
      <c r="J11" s="2"/>
      <c r="K11" s="2"/>
      <c r="L11" s="87"/>
      <c r="M11" s="87"/>
      <c r="N11" s="87"/>
      <c r="O11" s="2"/>
      <c r="P11" s="2"/>
      <c r="Q11" s="2"/>
    </row>
    <row r="12" spans="1:17" ht="10.5" customHeight="1" thickBot="1" x14ac:dyDescent="0.25"/>
    <row r="13" spans="1:17" ht="27.75" customHeight="1" x14ac:dyDescent="0.2">
      <c r="A13" s="80" t="s">
        <v>8</v>
      </c>
      <c r="B13" s="81" t="s">
        <v>5</v>
      </c>
      <c r="C13" s="81" t="s">
        <v>17</v>
      </c>
      <c r="D13" s="81" t="s">
        <v>6</v>
      </c>
      <c r="E13" s="81" t="s">
        <v>7</v>
      </c>
      <c r="F13" s="81" t="s">
        <v>18</v>
      </c>
      <c r="G13" s="81" t="s">
        <v>324</v>
      </c>
      <c r="H13" s="81" t="s">
        <v>14</v>
      </c>
      <c r="I13" s="81" t="s">
        <v>12</v>
      </c>
      <c r="J13" s="81" t="s">
        <v>298</v>
      </c>
      <c r="K13" s="81" t="s">
        <v>299</v>
      </c>
      <c r="L13" s="81" t="s">
        <v>0</v>
      </c>
      <c r="M13" s="81" t="s">
        <v>1</v>
      </c>
      <c r="N13" s="81" t="s">
        <v>2</v>
      </c>
      <c r="O13" s="81" t="s">
        <v>300</v>
      </c>
      <c r="P13" s="81" t="s">
        <v>301</v>
      </c>
      <c r="Q13" s="90" t="s">
        <v>10</v>
      </c>
    </row>
    <row r="14" spans="1:17" s="7" customFormat="1" ht="36.75" customHeight="1" x14ac:dyDescent="0.2">
      <c r="A14" s="310" t="s">
        <v>642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4"/>
    </row>
    <row r="15" spans="1:17" ht="38.25" customHeight="1" x14ac:dyDescent="0.2">
      <c r="A15" s="244">
        <v>1</v>
      </c>
      <c r="B15" s="91" t="s">
        <v>507</v>
      </c>
      <c r="C15" s="91" t="s">
        <v>385</v>
      </c>
      <c r="D15" s="91" t="s">
        <v>643</v>
      </c>
      <c r="E15" s="92" t="s">
        <v>263</v>
      </c>
      <c r="F15" s="92" t="s">
        <v>19</v>
      </c>
      <c r="G15" s="245">
        <v>46113</v>
      </c>
      <c r="H15" s="245">
        <v>46296</v>
      </c>
      <c r="I15" s="93">
        <v>105000</v>
      </c>
      <c r="J15" s="93">
        <v>0</v>
      </c>
      <c r="K15" s="93">
        <f>SUM(I15:J15)</f>
        <v>105000</v>
      </c>
      <c r="L15" s="93">
        <f>IF(I15&gt;=Datos!$D$14,(Datos!$D$14*Datos!$C$14),IF(I15&lt;=Datos!$D$14,(I15*Datos!$C$14)))</f>
        <v>3013.5</v>
      </c>
      <c r="M15" s="94">
        <f>IF((I15-L15-N15)&lt;=Datos!$G$7,"0",IF((I15-L15-N15)&lt;=Datos!$G$8,((I15-L15-N15)-Datos!$F$8)*Datos!$I$6,IF((I15-L15-N15)&lt;=Datos!$G$9,Datos!$I$8+((I15-L15-N15)-Datos!$F$9)*Datos!$J$6,IF((I15-L15-N15)&gt;=Datos!$F$10,(Datos!$I$8+Datos!$J$8)+((I15-L15-N15)-Datos!$F$10)*Datos!$K$6))))</f>
        <v>13281.485666666667</v>
      </c>
      <c r="N15" s="93">
        <f>IF(I15&gt;=Datos!$D$15,(Datos!$D$15*Datos!$C$15),IF(I15&lt;=Datos!$D$15,(I15*Datos!$C$15)))</f>
        <v>3192</v>
      </c>
      <c r="O15" s="93">
        <v>8144.24</v>
      </c>
      <c r="P15" s="93">
        <f>SUM(L15:O15)</f>
        <v>27631.225666666665</v>
      </c>
      <c r="Q15" s="95">
        <f>+K15-P15</f>
        <v>77368.774333333335</v>
      </c>
    </row>
    <row r="16" spans="1:17" s="193" customFormat="1" ht="36.75" customHeight="1" x14ac:dyDescent="0.2">
      <c r="A16" s="282" t="s">
        <v>422</v>
      </c>
      <c r="B16" s="283"/>
      <c r="C16" s="191">
        <v>1</v>
      </c>
      <c r="D16" s="191"/>
      <c r="E16" s="192"/>
      <c r="F16" s="246"/>
      <c r="G16" s="247"/>
      <c r="H16" s="248"/>
      <c r="I16" s="145">
        <f>SUM(I15)</f>
        <v>105000</v>
      </c>
      <c r="J16" s="145">
        <f t="shared" ref="J16:Q16" si="0">SUM(J15)</f>
        <v>0</v>
      </c>
      <c r="K16" s="145">
        <f t="shared" si="0"/>
        <v>105000</v>
      </c>
      <c r="L16" s="145">
        <f t="shared" si="0"/>
        <v>3013.5</v>
      </c>
      <c r="M16" s="145">
        <f t="shared" si="0"/>
        <v>13281.485666666667</v>
      </c>
      <c r="N16" s="145">
        <f t="shared" si="0"/>
        <v>3192</v>
      </c>
      <c r="O16" s="145">
        <f t="shared" si="0"/>
        <v>8144.24</v>
      </c>
      <c r="P16" s="145">
        <f t="shared" si="0"/>
        <v>27631.225666666665</v>
      </c>
      <c r="Q16" s="145">
        <f t="shared" si="0"/>
        <v>77368.774333333335</v>
      </c>
    </row>
    <row r="17" spans="1:17" ht="36.75" customHeight="1" x14ac:dyDescent="0.2">
      <c r="A17" s="282" t="s">
        <v>452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4"/>
    </row>
    <row r="18" spans="1:17" ht="38.25" customHeight="1" x14ac:dyDescent="0.2">
      <c r="A18" s="244">
        <v>2</v>
      </c>
      <c r="B18" s="133" t="s">
        <v>246</v>
      </c>
      <c r="C18" s="133" t="s">
        <v>385</v>
      </c>
      <c r="D18" s="133" t="s">
        <v>475</v>
      </c>
      <c r="E18" s="249" t="s">
        <v>263</v>
      </c>
      <c r="F18" s="249" t="s">
        <v>261</v>
      </c>
      <c r="G18" s="250">
        <v>46113</v>
      </c>
      <c r="H18" s="251">
        <v>46296</v>
      </c>
      <c r="I18" s="93">
        <v>140000</v>
      </c>
      <c r="J18" s="93">
        <v>0</v>
      </c>
      <c r="K18" s="93">
        <f>SUM(I18:J18)</f>
        <v>140000</v>
      </c>
      <c r="L18" s="93">
        <f>IF(I18&gt;=Datos!$D$14,(Datos!$D$14*Datos!$C$14),IF(I18&lt;=Datos!$D$14,(I18*Datos!$C$14)))</f>
        <v>4018</v>
      </c>
      <c r="M18" s="94">
        <f>IF((I18-L18-N18)&lt;=Datos!$G$7,"0",IF((I18-L18-N18)&lt;=Datos!$G$8,((I18-L18-N18)-Datos!$F$8)*Datos!$I$6,IF((I18-L18-N18)&lt;=Datos!$G$9,Datos!$I$8+((I18-L18-N18)-Datos!$F$9)*Datos!$J$6,IF((I18-L18-N18)&gt;=Datos!$F$10,(Datos!$I$8+Datos!$J$8)+((I18-L18-N18)-Datos!$F$10)*Datos!$K$6))))</f>
        <v>21514.360666666667</v>
      </c>
      <c r="N18" s="93">
        <f>IF(I18&gt;=Datos!$D$15,(Datos!$D$15*Datos!$C$15),IF(I18&lt;=Datos!$D$15,(I18*Datos!$C$15)))</f>
        <v>4256</v>
      </c>
      <c r="O18" s="93">
        <v>21714.36</v>
      </c>
      <c r="P18" s="93">
        <f>SUM(L18:O18)</f>
        <v>51502.720666666668</v>
      </c>
      <c r="Q18" s="95">
        <f>+K18-P18</f>
        <v>88497.279333333339</v>
      </c>
    </row>
    <row r="19" spans="1:17" ht="38.25" customHeight="1" x14ac:dyDescent="0.2">
      <c r="A19" s="244">
        <v>3</v>
      </c>
      <c r="B19" s="133" t="s">
        <v>1098</v>
      </c>
      <c r="C19" s="133" t="s">
        <v>385</v>
      </c>
      <c r="D19" s="133" t="s">
        <v>1100</v>
      </c>
      <c r="E19" s="249" t="s">
        <v>263</v>
      </c>
      <c r="F19" s="249" t="s">
        <v>261</v>
      </c>
      <c r="G19" s="250">
        <v>46113</v>
      </c>
      <c r="H19" s="251">
        <v>46296</v>
      </c>
      <c r="I19" s="93">
        <v>50000</v>
      </c>
      <c r="J19" s="93">
        <v>0</v>
      </c>
      <c r="K19" s="93">
        <f t="shared" ref="K19:K20" si="1">SUM(I19:J19)</f>
        <v>50000</v>
      </c>
      <c r="L19" s="93">
        <f>IF(I19&gt;=Datos!$D$14,(Datos!$D$14*Datos!$C$14),IF(I19&lt;=Datos!$D$14,(I19*Datos!$C$14)))</f>
        <v>1435</v>
      </c>
      <c r="M19" s="94">
        <f>IF((I19-L19-N19)&lt;=Datos!$G$7,"0",IF((I19-L19-N19)&lt;=Datos!$G$8,((I19-L19-N19)-Datos!$F$8)*Datos!$I$6,IF((I19-L19-N19)&lt;=Datos!$G$9,Datos!$I$8+((I19-L19-N19)-Datos!$F$9)*Datos!$J$6,IF((I19-L19-N19)&gt;=Datos!$F$10,(Datos!$I$8+Datos!$J$8)+((I19-L19-N19)-Datos!$F$10)*Datos!$K$6))))</f>
        <v>1853.9984999999997</v>
      </c>
      <c r="N19" s="93">
        <f>IF(I19&gt;=Datos!$D$15,(Datos!$D$15*Datos!$C$15),IF(I19&lt;=Datos!$D$15,(I19*Datos!$C$15)))</f>
        <v>1520</v>
      </c>
      <c r="O19" s="93">
        <v>25</v>
      </c>
      <c r="P19" s="93">
        <f t="shared" ref="P19:P20" si="2">SUM(L19:O19)</f>
        <v>4833.9984999999997</v>
      </c>
      <c r="Q19" s="95">
        <f t="shared" ref="Q19:Q20" si="3">+K19-P19</f>
        <v>45166.001499999998</v>
      </c>
    </row>
    <row r="20" spans="1:17" ht="38.25" customHeight="1" x14ac:dyDescent="0.2">
      <c r="A20" s="244">
        <v>4</v>
      </c>
      <c r="B20" s="133" t="s">
        <v>1099</v>
      </c>
      <c r="C20" s="133" t="s">
        <v>385</v>
      </c>
      <c r="D20" s="133" t="s">
        <v>638</v>
      </c>
      <c r="E20" s="249" t="s">
        <v>263</v>
      </c>
      <c r="F20" s="249" t="s">
        <v>261</v>
      </c>
      <c r="G20" s="250">
        <v>46113</v>
      </c>
      <c r="H20" s="251">
        <v>46296</v>
      </c>
      <c r="I20" s="93">
        <v>65000</v>
      </c>
      <c r="J20" s="93">
        <v>0</v>
      </c>
      <c r="K20" s="93">
        <f t="shared" si="1"/>
        <v>65000</v>
      </c>
      <c r="L20" s="93">
        <f>IF(I20&gt;=Datos!$D$14,(Datos!$D$14*Datos!$C$14),IF(I20&lt;=Datos!$D$14,(I20*Datos!$C$14)))</f>
        <v>1865.5</v>
      </c>
      <c r="M20" s="94">
        <f>IF((I20-L20-N20)&lt;=Datos!$G$7,"0",IF((I20-L20-N20)&lt;=Datos!$G$8,((I20-L20-N20)-Datos!$F$8)*Datos!$I$6,IF((I20-L20-N20)&lt;=Datos!$G$9,Datos!$I$8+((I20-L20-N20)-Datos!$F$9)*Datos!$J$6,IF((I20-L20-N20)&gt;=Datos!$F$10,(Datos!$I$8+Datos!$J$8)+((I20-L20-N20)-Datos!$F$10)*Datos!$K$6))))</f>
        <v>4427.5756666666657</v>
      </c>
      <c r="N20" s="93">
        <f>IF(I20&gt;=Datos!$D$15,(Datos!$D$15*Datos!$C$15),IF(I20&lt;=Datos!$D$15,(I20*Datos!$C$15)))</f>
        <v>1976</v>
      </c>
      <c r="O20" s="93">
        <v>25</v>
      </c>
      <c r="P20" s="93">
        <f t="shared" si="2"/>
        <v>8294.0756666666657</v>
      </c>
      <c r="Q20" s="95">
        <f t="shared" si="3"/>
        <v>56705.924333333336</v>
      </c>
    </row>
    <row r="21" spans="1:17" s="193" customFormat="1" ht="36.75" customHeight="1" x14ac:dyDescent="0.2">
      <c r="A21" s="282" t="s">
        <v>422</v>
      </c>
      <c r="B21" s="283"/>
      <c r="C21" s="191">
        <v>3</v>
      </c>
      <c r="D21" s="191"/>
      <c r="E21" s="192"/>
      <c r="F21" s="246"/>
      <c r="G21" s="247"/>
      <c r="H21" s="248"/>
      <c r="I21" s="145">
        <f>SUM(I18:I20)</f>
        <v>255000</v>
      </c>
      <c r="J21" s="145">
        <f t="shared" ref="J21:Q21" si="4">SUM(J18:J20)</f>
        <v>0</v>
      </c>
      <c r="K21" s="145">
        <f t="shared" si="4"/>
        <v>255000</v>
      </c>
      <c r="L21" s="145">
        <f t="shared" si="4"/>
        <v>7318.5</v>
      </c>
      <c r="M21" s="145">
        <f t="shared" si="4"/>
        <v>27795.934833333333</v>
      </c>
      <c r="N21" s="145">
        <f t="shared" si="4"/>
        <v>7752</v>
      </c>
      <c r="O21" s="145">
        <f t="shared" si="4"/>
        <v>21764.36</v>
      </c>
      <c r="P21" s="145">
        <f t="shared" si="4"/>
        <v>64630.794833333333</v>
      </c>
      <c r="Q21" s="145">
        <f t="shared" si="4"/>
        <v>190369.20516666665</v>
      </c>
    </row>
    <row r="22" spans="1:17" ht="36.75" customHeight="1" x14ac:dyDescent="0.2">
      <c r="A22" s="282" t="s">
        <v>1043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4"/>
    </row>
    <row r="23" spans="1:17" ht="38.25" customHeight="1" x14ac:dyDescent="0.2">
      <c r="A23" s="244">
        <v>5</v>
      </c>
      <c r="B23" s="91" t="s">
        <v>903</v>
      </c>
      <c r="C23" s="91" t="s">
        <v>385</v>
      </c>
      <c r="D23" s="91" t="s">
        <v>722</v>
      </c>
      <c r="E23" s="92" t="s">
        <v>263</v>
      </c>
      <c r="F23" s="92" t="s">
        <v>19</v>
      </c>
      <c r="G23" s="245">
        <v>46054</v>
      </c>
      <c r="H23" s="245">
        <v>46235</v>
      </c>
      <c r="I23" s="93">
        <v>105000</v>
      </c>
      <c r="J23" s="93">
        <v>0</v>
      </c>
      <c r="K23" s="93">
        <f>SUM(I23:J23)</f>
        <v>105000</v>
      </c>
      <c r="L23" s="93">
        <f>IF(I23&gt;=Datos!$D$14,(Datos!$D$14*Datos!$C$14),IF(I23&lt;=Datos!$D$14,(I23*Datos!$C$14)))</f>
        <v>3013.5</v>
      </c>
      <c r="M23" s="94">
        <v>12801.55</v>
      </c>
      <c r="N23" s="93">
        <f>IF(I23&gt;=Datos!$D$15,(Datos!$D$15*Datos!$C$15),IF(I23&lt;=Datos!$D$15,(I23*Datos!$C$15)))</f>
        <v>3192</v>
      </c>
      <c r="O23" s="93">
        <v>1944.78</v>
      </c>
      <c r="P23" s="93">
        <f>SUM(L23:O23)</f>
        <v>20951.829999999998</v>
      </c>
      <c r="Q23" s="95">
        <f>+K23-P23</f>
        <v>84048.17</v>
      </c>
    </row>
    <row r="24" spans="1:17" s="193" customFormat="1" ht="36.75" customHeight="1" x14ac:dyDescent="0.2">
      <c r="A24" s="282" t="s">
        <v>422</v>
      </c>
      <c r="B24" s="283"/>
      <c r="C24" s="191">
        <v>1</v>
      </c>
      <c r="D24" s="191"/>
      <c r="E24" s="192"/>
      <c r="F24" s="246"/>
      <c r="G24" s="247"/>
      <c r="H24" s="248"/>
      <c r="I24" s="145">
        <f>SUM(I23)</f>
        <v>105000</v>
      </c>
      <c r="J24" s="145">
        <f t="shared" ref="J24:Q24" si="5">SUM(J23)</f>
        <v>0</v>
      </c>
      <c r="K24" s="145">
        <f t="shared" si="5"/>
        <v>105000</v>
      </c>
      <c r="L24" s="145">
        <f t="shared" si="5"/>
        <v>3013.5</v>
      </c>
      <c r="M24" s="145">
        <f t="shared" si="5"/>
        <v>12801.55</v>
      </c>
      <c r="N24" s="145">
        <f t="shared" si="5"/>
        <v>3192</v>
      </c>
      <c r="O24" s="145">
        <f t="shared" si="5"/>
        <v>1944.78</v>
      </c>
      <c r="P24" s="145">
        <f t="shared" si="5"/>
        <v>20951.829999999998</v>
      </c>
      <c r="Q24" s="145">
        <f t="shared" si="5"/>
        <v>84048.17</v>
      </c>
    </row>
    <row r="25" spans="1:17" ht="36.75" customHeight="1" x14ac:dyDescent="0.2">
      <c r="A25" s="282" t="s">
        <v>1042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4"/>
    </row>
    <row r="26" spans="1:17" ht="38.25" customHeight="1" x14ac:dyDescent="0.2">
      <c r="A26" s="244">
        <v>6</v>
      </c>
      <c r="B26" s="91" t="s">
        <v>598</v>
      </c>
      <c r="C26" s="91" t="s">
        <v>385</v>
      </c>
      <c r="D26" s="91" t="s">
        <v>1041</v>
      </c>
      <c r="E26" s="92" t="s">
        <v>263</v>
      </c>
      <c r="F26" s="92" t="s">
        <v>19</v>
      </c>
      <c r="G26" s="245">
        <v>46054</v>
      </c>
      <c r="H26" s="245">
        <v>46235</v>
      </c>
      <c r="I26" s="93">
        <v>105000</v>
      </c>
      <c r="J26" s="93">
        <v>0</v>
      </c>
      <c r="K26" s="93">
        <f>SUM(I26:J26)</f>
        <v>105000</v>
      </c>
      <c r="L26" s="93">
        <f>IF(I26&gt;=Datos!$D$14,(Datos!$D$14*Datos!$C$14),IF(I26&lt;=Datos!$D$14,(I26*Datos!$C$14)))</f>
        <v>3013.5</v>
      </c>
      <c r="M26" s="94">
        <f>IF((I26-L26-N26)&lt;=Datos!$G$7,"0",IF((I26-L26-N26)&lt;=Datos!$G$8,((I26-L26-N26)-Datos!$F$8)*Datos!$I$6,IF((I26-L26-N26)&lt;=Datos!$G$9,Datos!$I$8+((I26-L26-N26)-Datos!$F$9)*Datos!$J$6,IF((I26-L26-N26)&gt;=Datos!$F$10,(Datos!$I$8+Datos!$J$8)+((I26-L26-N26)-Datos!$F$10)*Datos!$K$6))))</f>
        <v>13281.485666666667</v>
      </c>
      <c r="N26" s="93">
        <f>IF(I26&gt;=Datos!$D$15,(Datos!$D$15*Datos!$C$15),IF(I26&lt;=Datos!$D$15,(I26*Datos!$C$15)))</f>
        <v>3192</v>
      </c>
      <c r="O26" s="93">
        <v>4125</v>
      </c>
      <c r="P26" s="93">
        <f>SUM(L26:O26)</f>
        <v>23611.985666666667</v>
      </c>
      <c r="Q26" s="95">
        <f>+K26-P26</f>
        <v>81388.014333333325</v>
      </c>
    </row>
    <row r="27" spans="1:17" s="193" customFormat="1" ht="36.75" customHeight="1" x14ac:dyDescent="0.2">
      <c r="A27" s="282" t="s">
        <v>422</v>
      </c>
      <c r="B27" s="283"/>
      <c r="C27" s="191">
        <v>1</v>
      </c>
      <c r="D27" s="191"/>
      <c r="E27" s="192"/>
      <c r="F27" s="246"/>
      <c r="G27" s="247"/>
      <c r="H27" s="248"/>
      <c r="I27" s="145">
        <f>SUM(I26)</f>
        <v>105000</v>
      </c>
      <c r="J27" s="145">
        <f t="shared" ref="J27:Q27" si="6">SUM(J26)</f>
        <v>0</v>
      </c>
      <c r="K27" s="145">
        <f t="shared" si="6"/>
        <v>105000</v>
      </c>
      <c r="L27" s="145">
        <f t="shared" si="6"/>
        <v>3013.5</v>
      </c>
      <c r="M27" s="145">
        <f t="shared" si="6"/>
        <v>13281.485666666667</v>
      </c>
      <c r="N27" s="145">
        <f t="shared" si="6"/>
        <v>3192</v>
      </c>
      <c r="O27" s="145">
        <f t="shared" si="6"/>
        <v>4125</v>
      </c>
      <c r="P27" s="145">
        <f t="shared" si="6"/>
        <v>23611.985666666667</v>
      </c>
      <c r="Q27" s="145">
        <f t="shared" si="6"/>
        <v>81388.014333333325</v>
      </c>
    </row>
    <row r="28" spans="1:17" ht="36.75" customHeight="1" x14ac:dyDescent="0.2">
      <c r="A28" s="282" t="s">
        <v>438</v>
      </c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4"/>
    </row>
    <row r="29" spans="1:17" ht="38.25" customHeight="1" x14ac:dyDescent="0.2">
      <c r="A29" s="244">
        <v>7</v>
      </c>
      <c r="B29" s="252" t="s">
        <v>262</v>
      </c>
      <c r="C29" s="133" t="s">
        <v>385</v>
      </c>
      <c r="D29" s="133" t="s">
        <v>15</v>
      </c>
      <c r="E29" s="249" t="s">
        <v>263</v>
      </c>
      <c r="F29" s="249" t="s">
        <v>261</v>
      </c>
      <c r="G29" s="250">
        <v>45992</v>
      </c>
      <c r="H29" s="251">
        <v>46174</v>
      </c>
      <c r="I29" s="253">
        <v>65000</v>
      </c>
      <c r="J29" s="253">
        <v>0</v>
      </c>
      <c r="K29" s="253">
        <f t="shared" ref="K29" si="7">SUM(I29:J29)</f>
        <v>65000</v>
      </c>
      <c r="L29" s="253">
        <f>IF(I29&gt;=Datos!$D$14,(Datos!$D$14*Datos!$C$14),IF(I29&lt;=Datos!$D$14,(I29*Datos!$C$14)))</f>
        <v>1865.5</v>
      </c>
      <c r="M29" s="254">
        <f>IF((I29-L29-N29)&lt;=Datos!$G$7,"0",IF((I29-L29-N29)&lt;=Datos!$G$8,((I29-L29-N29)-Datos!$F$8)*Datos!$I$6,IF((I29-L29-N29)&lt;=Datos!$G$9,Datos!$I$8+((I29-L29-N29)-Datos!$F$9)*Datos!$J$6,IF((I29-L29-N29)&gt;=Datos!$F$10,(Datos!$I$8+Datos!$J$8)+((I29-L29-N29)-Datos!$F$10)*Datos!$K$6))))</f>
        <v>4427.5756666666657</v>
      </c>
      <c r="N29" s="253">
        <f>IF(I29&gt;=Datos!$D$15,(Datos!$D$15*Datos!$C$15),IF(I29&lt;=Datos!$D$15,(I29*Datos!$C$15)))</f>
        <v>1976</v>
      </c>
      <c r="O29" s="253">
        <v>25</v>
      </c>
      <c r="P29" s="93">
        <f t="shared" ref="P29:P30" si="8">SUM(L29:O29)</f>
        <v>8294.0756666666657</v>
      </c>
      <c r="Q29" s="95">
        <f>+K29-P29</f>
        <v>56705.924333333336</v>
      </c>
    </row>
    <row r="30" spans="1:17" ht="38.25" customHeight="1" x14ac:dyDescent="0.2">
      <c r="A30" s="244">
        <v>8</v>
      </c>
      <c r="B30" s="252" t="s">
        <v>483</v>
      </c>
      <c r="C30" s="133" t="s">
        <v>385</v>
      </c>
      <c r="D30" s="133" t="s">
        <v>15</v>
      </c>
      <c r="E30" s="249" t="s">
        <v>263</v>
      </c>
      <c r="F30" s="249" t="s">
        <v>261</v>
      </c>
      <c r="G30" s="250">
        <v>46143</v>
      </c>
      <c r="H30" s="251">
        <v>46327</v>
      </c>
      <c r="I30" s="253">
        <v>60000</v>
      </c>
      <c r="J30" s="253">
        <v>0</v>
      </c>
      <c r="K30" s="253">
        <f t="shared" ref="K30" si="9">SUM(I30:J30)</f>
        <v>60000</v>
      </c>
      <c r="L30" s="253">
        <f>IF(I30&gt;=Datos!$D$14,(Datos!$D$14*Datos!$C$14),IF(I30&lt;=Datos!$D$14,(I30*Datos!$C$14)))</f>
        <v>1722</v>
      </c>
      <c r="M30" s="254">
        <f>IF((I30-L30-N30)&lt;=Datos!$G$7,"0",IF((I30-L30-N30)&lt;=Datos!$G$8,((I30-L30-N30)-Datos!$F$8)*Datos!$I$6,IF((I30-L30-N30)&lt;=Datos!$G$9,Datos!$I$8+((I30-L30-N30)-Datos!$F$9)*Datos!$J$6,IF((I30-L30-N30)&gt;=Datos!$F$10,(Datos!$I$8+Datos!$J$8)+((I30-L30-N30)-Datos!$F$10)*Datos!$K$6))))</f>
        <v>3486.6756666666661</v>
      </c>
      <c r="N30" s="253">
        <f>IF(I30&gt;=Datos!$D$15,(Datos!$D$15*Datos!$C$15),IF(I30&lt;=Datos!$D$15,(I30*Datos!$C$15)))</f>
        <v>1824</v>
      </c>
      <c r="O30" s="253">
        <v>25</v>
      </c>
      <c r="P30" s="93">
        <f t="shared" si="8"/>
        <v>7057.6756666666661</v>
      </c>
      <c r="Q30" s="95">
        <f>+K30-P30</f>
        <v>52942.324333333338</v>
      </c>
    </row>
    <row r="31" spans="1:17" s="193" customFormat="1" ht="36.75" customHeight="1" x14ac:dyDescent="0.2">
      <c r="A31" s="282" t="s">
        <v>422</v>
      </c>
      <c r="B31" s="283"/>
      <c r="C31" s="191">
        <v>2</v>
      </c>
      <c r="D31" s="191"/>
      <c r="E31" s="192"/>
      <c r="F31" s="246"/>
      <c r="G31" s="247"/>
      <c r="H31" s="248"/>
      <c r="I31" s="145">
        <f t="shared" ref="I31:Q31" si="10">SUM(I29:I30)</f>
        <v>125000</v>
      </c>
      <c r="J31" s="145">
        <f t="shared" si="10"/>
        <v>0</v>
      </c>
      <c r="K31" s="145">
        <f t="shared" si="10"/>
        <v>125000</v>
      </c>
      <c r="L31" s="145">
        <f t="shared" si="10"/>
        <v>3587.5</v>
      </c>
      <c r="M31" s="145">
        <f t="shared" si="10"/>
        <v>7914.2513333333318</v>
      </c>
      <c r="N31" s="145">
        <f t="shared" si="10"/>
        <v>3800</v>
      </c>
      <c r="O31" s="145">
        <f t="shared" si="10"/>
        <v>50</v>
      </c>
      <c r="P31" s="145">
        <f t="shared" si="10"/>
        <v>15351.751333333332</v>
      </c>
      <c r="Q31" s="145">
        <f t="shared" si="10"/>
        <v>109648.24866666668</v>
      </c>
    </row>
    <row r="32" spans="1:17" ht="36.75" customHeight="1" x14ac:dyDescent="0.2">
      <c r="A32" s="282" t="s">
        <v>597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4"/>
    </row>
    <row r="33" spans="1:17" ht="38.25" customHeight="1" x14ac:dyDescent="0.2">
      <c r="A33" s="244">
        <v>9</v>
      </c>
      <c r="B33" s="91" t="s">
        <v>773</v>
      </c>
      <c r="C33" s="91" t="s">
        <v>385</v>
      </c>
      <c r="D33" s="91" t="s">
        <v>774</v>
      </c>
      <c r="E33" s="92" t="s">
        <v>263</v>
      </c>
      <c r="F33" s="92" t="s">
        <v>261</v>
      </c>
      <c r="G33" s="245">
        <v>46113</v>
      </c>
      <c r="H33" s="255">
        <v>46296</v>
      </c>
      <c r="I33" s="93">
        <v>120000</v>
      </c>
      <c r="J33" s="93">
        <v>0</v>
      </c>
      <c r="K33" s="93">
        <f>SUM(I33:J33)</f>
        <v>120000</v>
      </c>
      <c r="L33" s="93">
        <f>IF(I33&gt;=Datos!$D$14,(Datos!$D$14*Datos!$C$14),IF(I33&lt;=Datos!$D$14,(I33*Datos!$C$14)))</f>
        <v>3444</v>
      </c>
      <c r="M33" s="94">
        <v>16329.92</v>
      </c>
      <c r="N33" s="93">
        <f>IF(I33&gt;=Datos!$D$15,(Datos!$D$15*Datos!$C$15),IF(I33&lt;=Datos!$D$15,(I33*Datos!$C$15)))</f>
        <v>3648</v>
      </c>
      <c r="O33" s="93">
        <v>1944.78</v>
      </c>
      <c r="P33" s="93">
        <f t="shared" ref="P33" si="11">SUM(L33:O33)</f>
        <v>25366.699999999997</v>
      </c>
      <c r="Q33" s="95">
        <f>+K33-P33</f>
        <v>94633.3</v>
      </c>
    </row>
    <row r="34" spans="1:17" s="193" customFormat="1" ht="36.75" customHeight="1" x14ac:dyDescent="0.2">
      <c r="A34" s="282" t="s">
        <v>422</v>
      </c>
      <c r="B34" s="283"/>
      <c r="C34" s="191">
        <v>1</v>
      </c>
      <c r="D34" s="191"/>
      <c r="E34" s="192"/>
      <c r="F34" s="246"/>
      <c r="G34" s="247"/>
      <c r="H34" s="248"/>
      <c r="I34" s="145">
        <f>SUM(I33)</f>
        <v>120000</v>
      </c>
      <c r="J34" s="145">
        <f t="shared" ref="J34:Q34" si="12">SUM(J33)</f>
        <v>0</v>
      </c>
      <c r="K34" s="145">
        <f t="shared" si="12"/>
        <v>120000</v>
      </c>
      <c r="L34" s="145">
        <f t="shared" si="12"/>
        <v>3444</v>
      </c>
      <c r="M34" s="145">
        <f t="shared" si="12"/>
        <v>16329.92</v>
      </c>
      <c r="N34" s="145">
        <f t="shared" si="12"/>
        <v>3648</v>
      </c>
      <c r="O34" s="145">
        <f t="shared" si="12"/>
        <v>1944.78</v>
      </c>
      <c r="P34" s="145">
        <f t="shared" si="12"/>
        <v>25366.699999999997</v>
      </c>
      <c r="Q34" s="145">
        <f t="shared" si="12"/>
        <v>94633.3</v>
      </c>
    </row>
    <row r="35" spans="1:17" ht="36.75" customHeight="1" x14ac:dyDescent="0.2">
      <c r="A35" s="282" t="s">
        <v>439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4"/>
    </row>
    <row r="36" spans="1:17" ht="38.25" customHeight="1" x14ac:dyDescent="0.2">
      <c r="A36" s="244">
        <v>10</v>
      </c>
      <c r="B36" s="91" t="s">
        <v>390</v>
      </c>
      <c r="C36" s="91" t="s">
        <v>385</v>
      </c>
      <c r="D36" s="91" t="s">
        <v>250</v>
      </c>
      <c r="E36" s="92" t="s">
        <v>263</v>
      </c>
      <c r="F36" s="92" t="s">
        <v>19</v>
      </c>
      <c r="G36" s="245">
        <v>46113</v>
      </c>
      <c r="H36" s="255">
        <v>46296</v>
      </c>
      <c r="I36" s="93">
        <v>120000</v>
      </c>
      <c r="J36" s="93">
        <v>0</v>
      </c>
      <c r="K36" s="93">
        <f>SUM(I36:J36)</f>
        <v>120000</v>
      </c>
      <c r="L36" s="93">
        <f>IF(I36&gt;=Datos!$D$14,(Datos!$D$14*Datos!$C$14),IF(I36&lt;=Datos!$D$14,(I36*Datos!$C$14)))</f>
        <v>3444</v>
      </c>
      <c r="M36" s="94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16809.860666666667</v>
      </c>
      <c r="N36" s="93">
        <f>IF(I36&gt;=Datos!$D$15,(Datos!$D$15*Datos!$C$15),IF(I36&lt;=Datos!$D$15,(I36*Datos!$C$15)))</f>
        <v>3648</v>
      </c>
      <c r="O36" s="93">
        <v>25</v>
      </c>
      <c r="P36" s="93">
        <f t="shared" ref="P36" si="13">SUM(L36:O36)</f>
        <v>23926.860666666667</v>
      </c>
      <c r="Q36" s="95">
        <f>+K36-P36</f>
        <v>96073.139333333325</v>
      </c>
    </row>
    <row r="37" spans="1:17" s="193" customFormat="1" ht="36.75" customHeight="1" x14ac:dyDescent="0.2">
      <c r="A37" s="282" t="s">
        <v>422</v>
      </c>
      <c r="B37" s="283"/>
      <c r="C37" s="191">
        <v>1</v>
      </c>
      <c r="D37" s="191"/>
      <c r="E37" s="192"/>
      <c r="F37" s="246"/>
      <c r="G37" s="247"/>
      <c r="H37" s="248"/>
      <c r="I37" s="145">
        <f>SUM(I36)</f>
        <v>120000</v>
      </c>
      <c r="J37" s="145">
        <f t="shared" ref="J37:Q37" si="14">SUM(J36)</f>
        <v>0</v>
      </c>
      <c r="K37" s="145">
        <f t="shared" si="14"/>
        <v>120000</v>
      </c>
      <c r="L37" s="145">
        <f t="shared" si="14"/>
        <v>3444</v>
      </c>
      <c r="M37" s="145">
        <f t="shared" si="14"/>
        <v>16809.860666666667</v>
      </c>
      <c r="N37" s="145">
        <f t="shared" si="14"/>
        <v>3648</v>
      </c>
      <c r="O37" s="145">
        <f t="shared" si="14"/>
        <v>25</v>
      </c>
      <c r="P37" s="145">
        <f t="shared" si="14"/>
        <v>23926.860666666667</v>
      </c>
      <c r="Q37" s="145">
        <f t="shared" si="14"/>
        <v>96073.139333333325</v>
      </c>
    </row>
    <row r="38" spans="1:17" ht="36.75" customHeight="1" x14ac:dyDescent="0.2">
      <c r="A38" s="282" t="s">
        <v>654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4"/>
    </row>
    <row r="39" spans="1:17" ht="38.25" customHeight="1" x14ac:dyDescent="0.2">
      <c r="A39" s="244">
        <v>11</v>
      </c>
      <c r="B39" s="91" t="s">
        <v>653</v>
      </c>
      <c r="C39" s="91" t="s">
        <v>385</v>
      </c>
      <c r="D39" s="91" t="s">
        <v>655</v>
      </c>
      <c r="E39" s="92" t="s">
        <v>263</v>
      </c>
      <c r="F39" s="92" t="s">
        <v>261</v>
      </c>
      <c r="G39" s="245">
        <v>45992</v>
      </c>
      <c r="H39" s="255">
        <v>46174</v>
      </c>
      <c r="I39" s="93">
        <v>45000</v>
      </c>
      <c r="J39" s="93">
        <v>0</v>
      </c>
      <c r="K39" s="93">
        <f>SUM(I39:J39)</f>
        <v>45000</v>
      </c>
      <c r="L39" s="93">
        <f>IF(I39&gt;=Datos!$D$14,(Datos!$D$14*Datos!$C$14),IF(I39&lt;=Datos!$D$14,(I39*Datos!$C$14)))</f>
        <v>1291.5</v>
      </c>
      <c r="M39" s="94">
        <f>IF((I39-L39-N39)&lt;=Datos!$G$7,"0",IF((I39-L39-N39)&lt;=Datos!$G$8,((I39-L39-N39)-Datos!$F$8)*Datos!$I$6,IF((I39-L39-N39)&lt;=Datos!$G$9,Datos!$I$8+((I39-L39-N39)-Datos!$F$9)*Datos!$J$6,IF((I39-L39-N39)&gt;=Datos!$F$10,(Datos!$I$8+Datos!$J$8)+((I39-L39-N39)-Datos!$F$10)*Datos!$K$6))))</f>
        <v>1148.3234999999997</v>
      </c>
      <c r="N39" s="93">
        <f>IF(I39&gt;=Datos!$D$15,(Datos!$D$15*Datos!$C$15),IF(I39&lt;=Datos!$D$15,(I39*Datos!$C$15)))</f>
        <v>1368</v>
      </c>
      <c r="O39" s="93">
        <v>25</v>
      </c>
      <c r="P39" s="93">
        <f t="shared" ref="P39:P40" si="15">SUM(L39:O39)</f>
        <v>3832.8234999999995</v>
      </c>
      <c r="Q39" s="95">
        <f>+K39-P39</f>
        <v>41167.176500000001</v>
      </c>
    </row>
    <row r="40" spans="1:17" ht="38.25" customHeight="1" x14ac:dyDescent="0.2">
      <c r="A40" s="244">
        <v>12</v>
      </c>
      <c r="B40" s="252" t="s">
        <v>512</v>
      </c>
      <c r="C40" s="133" t="s">
        <v>385</v>
      </c>
      <c r="D40" s="133" t="s">
        <v>904</v>
      </c>
      <c r="E40" s="249" t="s">
        <v>263</v>
      </c>
      <c r="F40" s="249" t="s">
        <v>19</v>
      </c>
      <c r="G40" s="250">
        <v>46143</v>
      </c>
      <c r="H40" s="251">
        <v>46327</v>
      </c>
      <c r="I40" s="253">
        <v>120000</v>
      </c>
      <c r="J40" s="253">
        <v>0</v>
      </c>
      <c r="K40" s="253">
        <f t="shared" ref="K40" si="16">SUM(I40:J40)</f>
        <v>120000</v>
      </c>
      <c r="L40" s="253">
        <f>IF(I40&gt;=Datos!$D$14,(Datos!$D$14*Datos!$C$14),IF(I40&lt;=Datos!$D$14,(I40*Datos!$C$14)))</f>
        <v>3444</v>
      </c>
      <c r="M40" s="94">
        <v>16329.92</v>
      </c>
      <c r="N40" s="253">
        <f>IF(I40&gt;=Datos!$D$15,(Datos!$D$15*Datos!$C$15),IF(I40&lt;=Datos!$D$15,(I40*Datos!$C$15)))</f>
        <v>3648</v>
      </c>
      <c r="O40" s="253">
        <v>1944.78</v>
      </c>
      <c r="P40" s="93">
        <f t="shared" si="15"/>
        <v>25366.699999999997</v>
      </c>
      <c r="Q40" s="95">
        <f>+K40-P40</f>
        <v>94633.3</v>
      </c>
    </row>
    <row r="41" spans="1:17" s="193" customFormat="1" ht="36.75" customHeight="1" x14ac:dyDescent="0.2">
      <c r="A41" s="282" t="s">
        <v>422</v>
      </c>
      <c r="B41" s="283"/>
      <c r="C41" s="191">
        <v>2</v>
      </c>
      <c r="D41" s="191"/>
      <c r="E41" s="192"/>
      <c r="F41" s="246"/>
      <c r="G41" s="247"/>
      <c r="H41" s="248"/>
      <c r="I41" s="145">
        <f>SUM(I39:I40)</f>
        <v>165000</v>
      </c>
      <c r="J41" s="145">
        <f t="shared" ref="J41:Q41" si="17">SUM(J39:J40)</f>
        <v>0</v>
      </c>
      <c r="K41" s="145">
        <f t="shared" si="17"/>
        <v>165000</v>
      </c>
      <c r="L41" s="145">
        <f t="shared" si="17"/>
        <v>4735.5</v>
      </c>
      <c r="M41" s="145">
        <f t="shared" si="17"/>
        <v>17478.2435</v>
      </c>
      <c r="N41" s="145">
        <f t="shared" si="17"/>
        <v>5016</v>
      </c>
      <c r="O41" s="145">
        <f t="shared" si="17"/>
        <v>1969.78</v>
      </c>
      <c r="P41" s="145">
        <f t="shared" si="17"/>
        <v>29199.523499999996</v>
      </c>
      <c r="Q41" s="145">
        <f t="shared" si="17"/>
        <v>135800.47649999999</v>
      </c>
    </row>
    <row r="42" spans="1:17" ht="36.75" customHeight="1" x14ac:dyDescent="0.2">
      <c r="A42" s="282" t="s">
        <v>450</v>
      </c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4"/>
    </row>
    <row r="43" spans="1:17" ht="38.25" customHeight="1" x14ac:dyDescent="0.2">
      <c r="A43" s="244">
        <v>13</v>
      </c>
      <c r="B43" s="115" t="s">
        <v>577</v>
      </c>
      <c r="C43" s="91" t="s">
        <v>385</v>
      </c>
      <c r="D43" s="91" t="s">
        <v>397</v>
      </c>
      <c r="E43" s="92" t="s">
        <v>263</v>
      </c>
      <c r="F43" s="92" t="s">
        <v>19</v>
      </c>
      <c r="G43" s="245">
        <v>46082</v>
      </c>
      <c r="H43" s="255">
        <v>46266</v>
      </c>
      <c r="I43" s="93">
        <v>60000</v>
      </c>
      <c r="J43" s="93">
        <v>0</v>
      </c>
      <c r="K43" s="93">
        <f t="shared" ref="K43:K44" si="18">SUM(I43:J43)</f>
        <v>60000</v>
      </c>
      <c r="L43" s="93">
        <f>IF(I43&gt;=Datos!$D$14,(Datos!$D$14*Datos!$C$14),IF(I43&lt;=Datos!$D$14,(I43*Datos!$C$14)))</f>
        <v>1722</v>
      </c>
      <c r="M43" s="94">
        <f>IF((I43-L43-N43)&lt;=Datos!$G$7,"0",IF((I43-L43-N43)&lt;=Datos!$G$8,((I43-L43-N43)-Datos!$F$8)*Datos!$I$6,IF((I43-L43-N43)&lt;=Datos!$G$9,Datos!$I$8+((I43-L43-N43)-Datos!$F$9)*Datos!$J$6,IF((I43-L43-N43)&gt;=Datos!$F$10,(Datos!$I$8+Datos!$J$8)+((I43-L43-N43)-Datos!$F$10)*Datos!$K$6))))</f>
        <v>3486.6756666666661</v>
      </c>
      <c r="N43" s="93">
        <f>IF(I43&gt;=Datos!$D$15,(Datos!$D$15*Datos!$C$15),IF(I43&lt;=Datos!$D$15,(I43*Datos!$C$15)))</f>
        <v>1824</v>
      </c>
      <c r="O43" s="93">
        <v>25</v>
      </c>
      <c r="P43" s="93">
        <f t="shared" ref="P43" si="19">SUM(L43:O43)</f>
        <v>7057.6756666666661</v>
      </c>
      <c r="Q43" s="95">
        <f>+K43-P43</f>
        <v>52942.324333333338</v>
      </c>
    </row>
    <row r="44" spans="1:17" ht="38.25" customHeight="1" x14ac:dyDescent="0.2">
      <c r="A44" s="244">
        <v>14</v>
      </c>
      <c r="B44" s="115" t="s">
        <v>389</v>
      </c>
      <c r="C44" s="116" t="s">
        <v>385</v>
      </c>
      <c r="D44" s="115" t="s">
        <v>1082</v>
      </c>
      <c r="E44" s="92" t="s">
        <v>263</v>
      </c>
      <c r="F44" s="92" t="s">
        <v>19</v>
      </c>
      <c r="G44" s="255">
        <v>46143</v>
      </c>
      <c r="H44" s="245">
        <v>46327</v>
      </c>
      <c r="I44" s="117">
        <v>140000</v>
      </c>
      <c r="J44" s="93">
        <v>0</v>
      </c>
      <c r="K44" s="93">
        <f t="shared" si="18"/>
        <v>140000</v>
      </c>
      <c r="L44" s="93">
        <f>IF(I44&gt;=Datos!$D$14,(Datos!$D$14*Datos!$C$14),IF(I44&lt;=Datos!$D$14,(I44*Datos!$C$14)))</f>
        <v>4018</v>
      </c>
      <c r="M44" s="94">
        <f>IF((I44-L44-N44)&lt;=Datos!$G$7,"0",IF((I44-L44-N44)&lt;=Datos!$G$8,((I44-L44-N44)-Datos!$F$8)*Datos!$I$6,IF((I44-L44-N44)&lt;=Datos!$G$9,Datos!$I$8+((I44-L44-N44)-Datos!$F$9)*Datos!$J$6,IF((I44-L44-N44)&gt;=Datos!$F$10,(Datos!$I$8+Datos!$J$8)+((I44-L44-N44)-Datos!$F$10)*Datos!$K$6))))</f>
        <v>21514.360666666667</v>
      </c>
      <c r="N44" s="93">
        <f>IF(I44&gt;=Datos!$D$15,(Datos!$D$15*Datos!$C$15),IF(I44&lt;=Datos!$D$15,(I44*Datos!$C$15)))</f>
        <v>4256</v>
      </c>
      <c r="O44" s="93">
        <v>3025</v>
      </c>
      <c r="P44" s="93">
        <f t="shared" ref="P44" si="20">SUM(L44:O44)</f>
        <v>32813.360666666667</v>
      </c>
      <c r="Q44" s="95">
        <f>+K44-P44</f>
        <v>107186.63933333333</v>
      </c>
    </row>
    <row r="45" spans="1:17" ht="38.25" customHeight="1" x14ac:dyDescent="0.2">
      <c r="A45" s="244">
        <v>15</v>
      </c>
      <c r="B45" s="133" t="s">
        <v>245</v>
      </c>
      <c r="C45" s="133" t="s">
        <v>265</v>
      </c>
      <c r="D45" s="133" t="s">
        <v>397</v>
      </c>
      <c r="E45" s="249" t="s">
        <v>263</v>
      </c>
      <c r="F45" s="249" t="s">
        <v>19</v>
      </c>
      <c r="G45" s="250">
        <v>46113</v>
      </c>
      <c r="H45" s="251">
        <v>46296</v>
      </c>
      <c r="I45" s="93">
        <v>60000</v>
      </c>
      <c r="J45" s="93">
        <v>0</v>
      </c>
      <c r="K45" s="93">
        <f t="shared" ref="K45" si="21">SUM(I45:J45)</f>
        <v>60000</v>
      </c>
      <c r="L45" s="93">
        <f>IF(I45&gt;=Datos!$D$14,(Datos!$D$14*Datos!$C$14),IF(I45&lt;=Datos!$D$14,(I45*Datos!$C$14)))</f>
        <v>1722</v>
      </c>
      <c r="M45" s="94">
        <f>IF((I45-L45-N45)&lt;=Datos!$G$7,"0",IF((I45-L45-N45)&lt;=Datos!$G$8,((I45-L45-N45)-Datos!$F$8)*Datos!$I$6,IF((I45-L45-N45)&lt;=Datos!$G$9,Datos!$I$8+((I45-L45-N45)-Datos!$F$9)*Datos!$J$6,IF((I45-L45-N45)&gt;=Datos!$F$10,(Datos!$I$8+Datos!$J$8)+((I45-L45-N45)-Datos!$F$10)*Datos!$K$6))))</f>
        <v>3486.6756666666661</v>
      </c>
      <c r="N45" s="93">
        <f>IF(I45&gt;=Datos!$D$15,(Datos!$D$15*Datos!$C$15),IF(I45&lt;=Datos!$D$15,(I45*Datos!$C$15)))</f>
        <v>1824</v>
      </c>
      <c r="O45" s="93">
        <v>25</v>
      </c>
      <c r="P45" s="93">
        <f t="shared" ref="P45" si="22">SUM(L45:O45)</f>
        <v>7057.6756666666661</v>
      </c>
      <c r="Q45" s="95">
        <f>+K45-P45</f>
        <v>52942.324333333338</v>
      </c>
    </row>
    <row r="46" spans="1:17" s="193" customFormat="1" ht="36.75" customHeight="1" x14ac:dyDescent="0.2">
      <c r="A46" s="282" t="s">
        <v>422</v>
      </c>
      <c r="B46" s="283"/>
      <c r="C46" s="191">
        <v>3</v>
      </c>
      <c r="D46" s="191"/>
      <c r="E46" s="192"/>
      <c r="F46" s="246"/>
      <c r="G46" s="247"/>
      <c r="H46" s="248"/>
      <c r="I46" s="145">
        <f t="shared" ref="I46:Q46" si="23">SUM(I43:I45)</f>
        <v>260000</v>
      </c>
      <c r="J46" s="145">
        <f t="shared" si="23"/>
        <v>0</v>
      </c>
      <c r="K46" s="145">
        <f t="shared" si="23"/>
        <v>260000</v>
      </c>
      <c r="L46" s="145">
        <f t="shared" si="23"/>
        <v>7462</v>
      </c>
      <c r="M46" s="145">
        <f t="shared" si="23"/>
        <v>28487.712</v>
      </c>
      <c r="N46" s="145">
        <f t="shared" si="23"/>
        <v>7904</v>
      </c>
      <c r="O46" s="145">
        <f t="shared" si="23"/>
        <v>3075</v>
      </c>
      <c r="P46" s="145">
        <f t="shared" si="23"/>
        <v>46928.712</v>
      </c>
      <c r="Q46" s="145">
        <f t="shared" si="23"/>
        <v>213071.288</v>
      </c>
    </row>
    <row r="47" spans="1:17" ht="36.75" customHeight="1" x14ac:dyDescent="0.2">
      <c r="A47" s="282" t="s">
        <v>424</v>
      </c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4"/>
    </row>
    <row r="48" spans="1:17" ht="38.25" customHeight="1" x14ac:dyDescent="0.2">
      <c r="A48" s="244">
        <v>16</v>
      </c>
      <c r="B48" s="133" t="s">
        <v>579</v>
      </c>
      <c r="C48" s="133" t="s">
        <v>264</v>
      </c>
      <c r="D48" s="133" t="s">
        <v>3</v>
      </c>
      <c r="E48" s="249" t="s">
        <v>263</v>
      </c>
      <c r="F48" s="249" t="s">
        <v>19</v>
      </c>
      <c r="G48" s="250">
        <v>46082</v>
      </c>
      <c r="H48" s="251">
        <v>46266</v>
      </c>
      <c r="I48" s="93">
        <v>70000</v>
      </c>
      <c r="J48" s="93">
        <v>0</v>
      </c>
      <c r="K48" s="93">
        <f t="shared" ref="K48:K51" si="24">SUM(I48:J48)</f>
        <v>70000</v>
      </c>
      <c r="L48" s="93">
        <f>IF(I48&gt;=Datos!$D$14,(Datos!$D$14*Datos!$C$14),IF(I48&lt;=Datos!$D$14,(I48*Datos!$C$14)))</f>
        <v>2009</v>
      </c>
      <c r="M48" s="94">
        <v>4984.5200000000004</v>
      </c>
      <c r="N48" s="93">
        <f>IF(I48&gt;=Datos!$D$15,(Datos!$D$15*Datos!$C$15),IF(I48&lt;=Datos!$D$15,(I48*Datos!$C$15)))</f>
        <v>2128</v>
      </c>
      <c r="O48" s="93">
        <v>1944.78</v>
      </c>
      <c r="P48" s="93">
        <f t="shared" ref="P48:P51" si="25">SUM(L48:O48)</f>
        <v>11066.300000000001</v>
      </c>
      <c r="Q48" s="95">
        <f t="shared" ref="Q48:Q51" si="26">+K48-P48</f>
        <v>58933.7</v>
      </c>
    </row>
    <row r="49" spans="1:17" ht="38.25" customHeight="1" x14ac:dyDescent="0.2">
      <c r="A49" s="244">
        <v>17</v>
      </c>
      <c r="B49" s="133" t="s">
        <v>775</v>
      </c>
      <c r="C49" s="133" t="s">
        <v>385</v>
      </c>
      <c r="D49" s="133" t="s">
        <v>3</v>
      </c>
      <c r="E49" s="249" t="s">
        <v>263</v>
      </c>
      <c r="F49" s="249" t="s">
        <v>261</v>
      </c>
      <c r="G49" s="250">
        <v>46113</v>
      </c>
      <c r="H49" s="251">
        <v>46296</v>
      </c>
      <c r="I49" s="93">
        <v>60000</v>
      </c>
      <c r="J49" s="93">
        <v>0</v>
      </c>
      <c r="K49" s="93">
        <f t="shared" ref="K49:K50" si="27">SUM(I49:J49)</f>
        <v>60000</v>
      </c>
      <c r="L49" s="93">
        <f>IF(I49&gt;=Datos!$D$14,(Datos!$D$14*Datos!$C$14),IF(I49&lt;=Datos!$D$14,(I49*Datos!$C$14)))</f>
        <v>1722</v>
      </c>
      <c r="M49" s="94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3486.6756666666661</v>
      </c>
      <c r="N49" s="93">
        <f>IF(I49&gt;=Datos!$D$15,(Datos!$D$15*Datos!$C$15),IF(I49&lt;=Datos!$D$15,(I49*Datos!$C$15)))</f>
        <v>1824</v>
      </c>
      <c r="O49" s="93">
        <v>3169.88</v>
      </c>
      <c r="P49" s="93">
        <f t="shared" ref="P49:P50" si="28">SUM(L49:O49)</f>
        <v>10202.555666666667</v>
      </c>
      <c r="Q49" s="95">
        <f t="shared" ref="Q49:Q50" si="29">+K49-P49</f>
        <v>49797.444333333333</v>
      </c>
    </row>
    <row r="50" spans="1:17" ht="38.25" customHeight="1" x14ac:dyDescent="0.2">
      <c r="A50" s="244">
        <v>18</v>
      </c>
      <c r="B50" s="133" t="s">
        <v>1063</v>
      </c>
      <c r="C50" s="133" t="s">
        <v>265</v>
      </c>
      <c r="D50" s="133" t="s">
        <v>3</v>
      </c>
      <c r="E50" s="249" t="s">
        <v>263</v>
      </c>
      <c r="F50" s="249" t="s">
        <v>19</v>
      </c>
      <c r="G50" s="250">
        <v>46082</v>
      </c>
      <c r="H50" s="251">
        <v>46266</v>
      </c>
      <c r="I50" s="93">
        <v>70000</v>
      </c>
      <c r="J50" s="93">
        <v>0</v>
      </c>
      <c r="K50" s="93">
        <f t="shared" si="27"/>
        <v>70000</v>
      </c>
      <c r="L50" s="93">
        <f>IF(I50&gt;=Datos!$D$14,(Datos!$D$14*Datos!$C$14),IF(I50&lt;=Datos!$D$14,(I50*Datos!$C$14)))</f>
        <v>2009</v>
      </c>
      <c r="M50" s="94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5368.4756666666663</v>
      </c>
      <c r="N50" s="93">
        <f>IF(I50&gt;=Datos!$D$15,(Datos!$D$15*Datos!$C$15),IF(I50&lt;=Datos!$D$15,(I50*Datos!$C$15)))</f>
        <v>2128</v>
      </c>
      <c r="O50" s="93">
        <v>25</v>
      </c>
      <c r="P50" s="93">
        <f t="shared" si="28"/>
        <v>9530.4756666666653</v>
      </c>
      <c r="Q50" s="95">
        <f t="shared" si="29"/>
        <v>60469.524333333335</v>
      </c>
    </row>
    <row r="51" spans="1:17" ht="38.25" customHeight="1" x14ac:dyDescent="0.2">
      <c r="A51" s="244">
        <v>19</v>
      </c>
      <c r="B51" s="133" t="s">
        <v>243</v>
      </c>
      <c r="C51" s="133" t="s">
        <v>385</v>
      </c>
      <c r="D51" s="133" t="s">
        <v>394</v>
      </c>
      <c r="E51" s="249" t="s">
        <v>263</v>
      </c>
      <c r="F51" s="249" t="s">
        <v>19</v>
      </c>
      <c r="G51" s="250">
        <v>46082</v>
      </c>
      <c r="H51" s="251">
        <v>46266</v>
      </c>
      <c r="I51" s="93">
        <v>145000</v>
      </c>
      <c r="J51" s="93">
        <v>0</v>
      </c>
      <c r="K51" s="93">
        <f t="shared" si="24"/>
        <v>145000</v>
      </c>
      <c r="L51" s="93">
        <f>IF(I51&gt;=Datos!$D$14,(Datos!$D$14*Datos!$C$14),IF(I51&lt;=Datos!$D$14,(I51*Datos!$C$14)))</f>
        <v>4161.5</v>
      </c>
      <c r="M51" s="94">
        <f>IF((I51-L51-N51)&lt;=Datos!$G$7,"0",IF((I51-L51-N51)&lt;=Datos!$G$8,((I51-L51-N51)-Datos!$F$8)*Datos!$I$6,IF((I51-L51-N51)&lt;=Datos!$G$9,Datos!$I$8+((I51-L51-N51)-Datos!$F$9)*Datos!$J$6,IF((I51-L51-N51)&gt;=Datos!$F$10,(Datos!$I$8+Datos!$J$8)+((I51-L51-N51)-Datos!$F$10)*Datos!$K$6))))</f>
        <v>22690.485666666667</v>
      </c>
      <c r="N51" s="93">
        <f>IF(I51&gt;=Datos!$D$15,(Datos!$D$15*Datos!$C$15),IF(I51&lt;=Datos!$D$15,(I51*Datos!$C$15)))</f>
        <v>4408</v>
      </c>
      <c r="O51" s="93">
        <v>10446.709999999999</v>
      </c>
      <c r="P51" s="93">
        <f t="shared" si="25"/>
        <v>41706.695666666667</v>
      </c>
      <c r="Q51" s="95">
        <f t="shared" si="26"/>
        <v>103293.30433333333</v>
      </c>
    </row>
    <row r="52" spans="1:17" ht="38.25" customHeight="1" x14ac:dyDescent="0.2">
      <c r="A52" s="244">
        <v>20</v>
      </c>
      <c r="B52" s="91" t="s">
        <v>242</v>
      </c>
      <c r="C52" s="91" t="s">
        <v>265</v>
      </c>
      <c r="D52" s="91" t="s">
        <v>3</v>
      </c>
      <c r="E52" s="92" t="s">
        <v>263</v>
      </c>
      <c r="F52" s="92" t="s">
        <v>19</v>
      </c>
      <c r="G52" s="245">
        <v>46087</v>
      </c>
      <c r="H52" s="255">
        <v>46271</v>
      </c>
      <c r="I52" s="93">
        <v>65000</v>
      </c>
      <c r="J52" s="93">
        <v>0</v>
      </c>
      <c r="K52" s="93">
        <f t="shared" ref="K52" si="30">SUM(I52:J52)</f>
        <v>65000</v>
      </c>
      <c r="L52" s="93">
        <f>IF(I52&gt;=Datos!$D$14,(Datos!$D$14*Datos!$C$14),IF(I52&lt;=Datos!$D$14,(I52*Datos!$C$14)))</f>
        <v>1865.5</v>
      </c>
      <c r="M52" s="94">
        <f>IF((I52-L52-N52)&lt;=Datos!$G$7,"0",IF((I52-L52-N52)&lt;=Datos!$G$8,((I52-L52-N52)-Datos!$F$8)*Datos!$I$6,IF((I52-L52-N52)&lt;=Datos!$G$9,Datos!$I$8+((I52-L52-N52)-Datos!$F$9)*Datos!$J$6,IF((I52-L52-N52)&gt;=Datos!$F$10,(Datos!$I$8+Datos!$J$8)+((I52-L52-N52)-Datos!$F$10)*Datos!$K$6))))</f>
        <v>4427.5756666666657</v>
      </c>
      <c r="N52" s="93">
        <f>IF(I52&gt;=Datos!$D$15,(Datos!$D$15*Datos!$C$15),IF(I52&lt;=Datos!$D$15,(I52*Datos!$C$15)))</f>
        <v>1976</v>
      </c>
      <c r="O52" s="93">
        <v>25</v>
      </c>
      <c r="P52" s="93">
        <f t="shared" ref="P52" si="31">SUM(L52:O52)</f>
        <v>8294.0756666666657</v>
      </c>
      <c r="Q52" s="95">
        <f t="shared" ref="Q52" si="32">+K52-P52</f>
        <v>56705.924333333336</v>
      </c>
    </row>
    <row r="53" spans="1:17" s="193" customFormat="1" ht="36.75" customHeight="1" x14ac:dyDescent="0.2">
      <c r="A53" s="282" t="s">
        <v>422</v>
      </c>
      <c r="B53" s="283"/>
      <c r="C53" s="191">
        <v>5</v>
      </c>
      <c r="D53" s="191"/>
      <c r="E53" s="192"/>
      <c r="F53" s="246"/>
      <c r="G53" s="247"/>
      <c r="H53" s="248"/>
      <c r="I53" s="145">
        <f t="shared" ref="I53:Q53" si="33">SUM(I48:I52)</f>
        <v>410000</v>
      </c>
      <c r="J53" s="145">
        <f t="shared" si="33"/>
        <v>0</v>
      </c>
      <c r="K53" s="145">
        <f t="shared" si="33"/>
        <v>410000</v>
      </c>
      <c r="L53" s="145">
        <f t="shared" si="33"/>
        <v>11767</v>
      </c>
      <c r="M53" s="145">
        <f t="shared" si="33"/>
        <v>40957.732666666663</v>
      </c>
      <c r="N53" s="145">
        <f t="shared" si="33"/>
        <v>12464</v>
      </c>
      <c r="O53" s="145">
        <f t="shared" si="33"/>
        <v>15611.369999999999</v>
      </c>
      <c r="P53" s="145">
        <f t="shared" si="33"/>
        <v>80800.102666666673</v>
      </c>
      <c r="Q53" s="145">
        <f t="shared" si="33"/>
        <v>329199.89733333333</v>
      </c>
    </row>
    <row r="54" spans="1:17" ht="36.75" customHeight="1" x14ac:dyDescent="0.2">
      <c r="A54" s="282" t="s">
        <v>723</v>
      </c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4"/>
    </row>
    <row r="55" spans="1:17" ht="38.25" customHeight="1" x14ac:dyDescent="0.2">
      <c r="A55" s="244">
        <v>21</v>
      </c>
      <c r="B55" s="91" t="s">
        <v>644</v>
      </c>
      <c r="C55" s="91" t="s">
        <v>385</v>
      </c>
      <c r="D55" s="91" t="s">
        <v>3</v>
      </c>
      <c r="E55" s="92" t="s">
        <v>263</v>
      </c>
      <c r="F55" s="92" t="s">
        <v>19</v>
      </c>
      <c r="G55" s="245">
        <v>46143</v>
      </c>
      <c r="H55" s="255">
        <v>46327</v>
      </c>
      <c r="I55" s="93">
        <v>65000</v>
      </c>
      <c r="J55" s="93">
        <v>0</v>
      </c>
      <c r="K55" s="93">
        <f t="shared" ref="K55:K58" si="34">SUM(I55:J55)</f>
        <v>65000</v>
      </c>
      <c r="L55" s="93">
        <f>IF(I55&gt;=Datos!$D$14,(Datos!$D$14*Datos!$C$14),IF(I55&lt;=Datos!$D$14,(I55*Datos!$C$14)))</f>
        <v>1865.5</v>
      </c>
      <c r="M55" s="94">
        <f>IF((I55-L55-N55)&lt;=Datos!$G$7,"0",IF((I55-L55-N55)&lt;=Datos!$G$8,((I55-L55-N55)-Datos!$F$8)*Datos!$I$6,IF((I55-L55-N55)&lt;=Datos!$G$9,Datos!$I$8+((I55-L55-N55)-Datos!$F$9)*Datos!$J$6,IF((I55-L55-N55)&gt;=Datos!$F$10,(Datos!$I$8+Datos!$J$8)+((I55-L55-N55)-Datos!$F$10)*Datos!$K$6))))</f>
        <v>4427.5756666666657</v>
      </c>
      <c r="N55" s="93">
        <f>IF(I55&gt;=Datos!$D$15,(Datos!$D$15*Datos!$C$15),IF(I55&lt;=Datos!$D$15,(I55*Datos!$C$15)))</f>
        <v>1976</v>
      </c>
      <c r="O55" s="93">
        <v>2025</v>
      </c>
      <c r="P55" s="93">
        <f>SUM(L55:O55)</f>
        <v>10294.075666666666</v>
      </c>
      <c r="Q55" s="95">
        <f>+K55-P55</f>
        <v>54705.924333333336</v>
      </c>
    </row>
    <row r="56" spans="1:17" ht="38.25" customHeight="1" x14ac:dyDescent="0.2">
      <c r="A56" s="244">
        <v>22</v>
      </c>
      <c r="B56" s="133" t="s">
        <v>736</v>
      </c>
      <c r="C56" s="133" t="s">
        <v>385</v>
      </c>
      <c r="D56" s="133" t="s">
        <v>3</v>
      </c>
      <c r="E56" s="249" t="s">
        <v>263</v>
      </c>
      <c r="F56" s="249" t="s">
        <v>19</v>
      </c>
      <c r="G56" s="250">
        <v>46082</v>
      </c>
      <c r="H56" s="251">
        <v>46266</v>
      </c>
      <c r="I56" s="93">
        <v>65000</v>
      </c>
      <c r="J56" s="93">
        <v>0</v>
      </c>
      <c r="K56" s="93">
        <f t="shared" si="34"/>
        <v>65000</v>
      </c>
      <c r="L56" s="93">
        <f>IF(I56&gt;=Datos!$D$14,(Datos!$D$14*Datos!$C$14),IF(I56&lt;=Datos!$D$14,(I56*Datos!$C$14)))</f>
        <v>1865.5</v>
      </c>
      <c r="M56" s="94">
        <v>4043.62</v>
      </c>
      <c r="N56" s="93">
        <f>IF(I56&gt;=Datos!$D$15,(Datos!$D$15*Datos!$C$15),IF(I56&lt;=Datos!$D$15,(I56*Datos!$C$15)))</f>
        <v>1976</v>
      </c>
      <c r="O56" s="93">
        <v>17931.73</v>
      </c>
      <c r="P56" s="93">
        <f t="shared" ref="P56" si="35">SUM(L56:O56)</f>
        <v>25816.85</v>
      </c>
      <c r="Q56" s="95">
        <f t="shared" ref="Q56" si="36">+K56-P56</f>
        <v>39183.15</v>
      </c>
    </row>
    <row r="57" spans="1:17" ht="38.25" customHeight="1" x14ac:dyDescent="0.2">
      <c r="A57" s="244">
        <v>23</v>
      </c>
      <c r="B57" s="91" t="s">
        <v>440</v>
      </c>
      <c r="C57" s="91" t="s">
        <v>385</v>
      </c>
      <c r="D57" s="91" t="s">
        <v>3</v>
      </c>
      <c r="E57" s="92" t="s">
        <v>263</v>
      </c>
      <c r="F57" s="92" t="s">
        <v>19</v>
      </c>
      <c r="G57" s="245">
        <v>46082</v>
      </c>
      <c r="H57" s="255">
        <v>46266</v>
      </c>
      <c r="I57" s="93">
        <v>65000</v>
      </c>
      <c r="J57" s="93">
        <v>0</v>
      </c>
      <c r="K57" s="253">
        <f t="shared" ref="K57" si="37">SUM(I57:J57)</f>
        <v>65000</v>
      </c>
      <c r="L57" s="93">
        <f>IF(I57&gt;=Datos!$D$14,(Datos!$D$14*Datos!$C$14),IF(I57&lt;=Datos!$D$14,(I57*Datos!$C$14)))</f>
        <v>1865.5</v>
      </c>
      <c r="M57" s="94">
        <f>IF((I57-L57-N57)&lt;=Datos!$G$7,"0",IF((I57-L57-N57)&lt;=Datos!$G$8,((I57-L57-N57)-Datos!$F$8)*Datos!$I$6,IF((I57-L57-N57)&lt;=Datos!$G$9,Datos!$I$8+((I57-L57-N57)-Datos!$F$9)*Datos!$J$6,IF((I57-L57-N57)&gt;=Datos!$F$10,(Datos!$I$8+Datos!$J$8)+((I57-L57-N57)-Datos!$F$10)*Datos!$K$6))))</f>
        <v>4427.5756666666657</v>
      </c>
      <c r="N57" s="93">
        <f>IF(I57&gt;=Datos!$D$15,(Datos!$D$15*Datos!$C$15),IF(I57&lt;=Datos!$D$15,(I57*Datos!$C$15)))</f>
        <v>1976</v>
      </c>
      <c r="O57" s="93">
        <v>10661.47</v>
      </c>
      <c r="P57" s="93">
        <f t="shared" ref="P57" si="38">SUM(L57:O57)</f>
        <v>18930.545666666665</v>
      </c>
      <c r="Q57" s="95">
        <f t="shared" ref="Q57" si="39">+K57-P57</f>
        <v>46069.454333333335</v>
      </c>
    </row>
    <row r="58" spans="1:17" ht="40.5" customHeight="1" x14ac:dyDescent="0.2">
      <c r="A58" s="244">
        <v>24</v>
      </c>
      <c r="B58" s="91" t="s">
        <v>975</v>
      </c>
      <c r="C58" s="91" t="s">
        <v>385</v>
      </c>
      <c r="D58" s="91" t="s">
        <v>1013</v>
      </c>
      <c r="E58" s="92" t="s">
        <v>263</v>
      </c>
      <c r="F58" s="92" t="s">
        <v>261</v>
      </c>
      <c r="G58" s="245">
        <v>46113</v>
      </c>
      <c r="H58" s="255">
        <v>46296</v>
      </c>
      <c r="I58" s="93">
        <v>130000</v>
      </c>
      <c r="J58" s="93">
        <v>0</v>
      </c>
      <c r="K58" s="93">
        <f t="shared" si="34"/>
        <v>130000</v>
      </c>
      <c r="L58" s="93">
        <f>IF(I58&gt;=Datos!$D$14,(Datos!$D$14*Datos!$C$14),IF(I58&lt;=Datos!$D$14,(I58*Datos!$C$14)))</f>
        <v>3731</v>
      </c>
      <c r="M58" s="94">
        <f>IF((I58-L58-N58)&lt;=Datos!$G$7,"0",IF((I58-L58-N58)&lt;=Datos!$G$8,((I58-L58-N58)-Datos!$F$8)*Datos!$I$6,IF((I58-L58-N58)&lt;=Datos!$G$9,Datos!$I$8+((I58-L58-N58)-Datos!$F$9)*Datos!$J$6,IF((I58-L58-N58)&gt;=Datos!$F$10,(Datos!$I$8+Datos!$J$8)+((I58-L58-N58)-Datos!$F$10)*Datos!$K$6))))</f>
        <v>19162.110666666667</v>
      </c>
      <c r="N58" s="93">
        <f>IF(I58&gt;=Datos!$D$15,(Datos!$D$15*Datos!$C$15),IF(I58&lt;=Datos!$D$15,(I58*Datos!$C$15)))</f>
        <v>3952</v>
      </c>
      <c r="O58" s="93">
        <v>25</v>
      </c>
      <c r="P58" s="93">
        <f>SUM(L58:O58)</f>
        <v>26870.110666666667</v>
      </c>
      <c r="Q58" s="95">
        <f>+K58-P58</f>
        <v>103129.88933333333</v>
      </c>
    </row>
    <row r="59" spans="1:17" s="193" customFormat="1" ht="36.75" customHeight="1" x14ac:dyDescent="0.2">
      <c r="A59" s="282" t="s">
        <v>422</v>
      </c>
      <c r="B59" s="283"/>
      <c r="C59" s="191">
        <v>4</v>
      </c>
      <c r="D59" s="308"/>
      <c r="E59" s="308"/>
      <c r="F59" s="308"/>
      <c r="G59" s="308"/>
      <c r="H59" s="309"/>
      <c r="I59" s="201">
        <f t="shared" ref="I59:Q59" si="40">SUM(I55:I58)</f>
        <v>325000</v>
      </c>
      <c r="J59" s="201">
        <f t="shared" si="40"/>
        <v>0</v>
      </c>
      <c r="K59" s="201">
        <f t="shared" si="40"/>
        <v>325000</v>
      </c>
      <c r="L59" s="201">
        <f t="shared" si="40"/>
        <v>9327.5</v>
      </c>
      <c r="M59" s="201">
        <f t="shared" si="40"/>
        <v>32060.881999999998</v>
      </c>
      <c r="N59" s="201">
        <f t="shared" si="40"/>
        <v>9880</v>
      </c>
      <c r="O59" s="201">
        <f t="shared" si="40"/>
        <v>30643.199999999997</v>
      </c>
      <c r="P59" s="201">
        <f t="shared" si="40"/>
        <v>81911.581999999995</v>
      </c>
      <c r="Q59" s="201">
        <f t="shared" si="40"/>
        <v>243088.41800000001</v>
      </c>
    </row>
    <row r="60" spans="1:17" ht="36.75" customHeight="1" x14ac:dyDescent="0.2">
      <c r="A60" s="282" t="s">
        <v>578</v>
      </c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4"/>
    </row>
    <row r="61" spans="1:17" ht="38.25" customHeight="1" x14ac:dyDescent="0.2">
      <c r="A61" s="244">
        <v>25</v>
      </c>
      <c r="B61" s="91" t="s">
        <v>645</v>
      </c>
      <c r="C61" s="91" t="s">
        <v>385</v>
      </c>
      <c r="D61" s="91" t="s">
        <v>580</v>
      </c>
      <c r="E61" s="92" t="s">
        <v>263</v>
      </c>
      <c r="F61" s="92" t="s">
        <v>19</v>
      </c>
      <c r="G61" s="245">
        <v>46143</v>
      </c>
      <c r="H61" s="255">
        <v>46327</v>
      </c>
      <c r="I61" s="93">
        <v>60000</v>
      </c>
      <c r="J61" s="93">
        <v>0</v>
      </c>
      <c r="K61" s="93">
        <f t="shared" ref="K61" si="41">SUM(I61:J61)</f>
        <v>60000</v>
      </c>
      <c r="L61" s="93">
        <f>IF(I61&gt;=Datos!$D$14,(Datos!$D$14*Datos!$C$14),IF(I61&lt;=Datos!$D$14,(I61*Datos!$C$14)))</f>
        <v>1722</v>
      </c>
      <c r="M61" s="94">
        <f>IF((I61-L61-N61)&lt;=Datos!$G$7,"0",IF((I61-L61-N61)&lt;=Datos!$G$8,((I61-L61-N61)-Datos!$F$8)*Datos!$I$6,IF((I61-L61-N61)&lt;=Datos!$G$9,Datos!$I$8+((I61-L61-N61)-Datos!$F$9)*Datos!$J$6,IF((I61-L61-N61)&gt;=Datos!$F$10,(Datos!$I$8+Datos!$J$8)+((I61-L61-N61)-Datos!$F$10)*Datos!$K$6))))</f>
        <v>3486.6756666666661</v>
      </c>
      <c r="N61" s="93">
        <f>IF(I61&gt;=Datos!$D$15,(Datos!$D$15*Datos!$C$15),IF(I61&lt;=Datos!$D$15,(I61*Datos!$C$15)))</f>
        <v>1824</v>
      </c>
      <c r="O61" s="93">
        <v>4331.72</v>
      </c>
      <c r="P61" s="93">
        <f>SUM(L61:O61)</f>
        <v>11364.395666666667</v>
      </c>
      <c r="Q61" s="95">
        <f>+K61-P61</f>
        <v>48635.604333333336</v>
      </c>
    </row>
    <row r="62" spans="1:17" ht="38.25" customHeight="1" x14ac:dyDescent="0.2">
      <c r="A62" s="244">
        <v>26</v>
      </c>
      <c r="B62" s="91" t="s">
        <v>776</v>
      </c>
      <c r="C62" s="91" t="s">
        <v>385</v>
      </c>
      <c r="D62" s="91" t="s">
        <v>3</v>
      </c>
      <c r="E62" s="92" t="s">
        <v>263</v>
      </c>
      <c r="F62" s="92" t="s">
        <v>19</v>
      </c>
      <c r="G62" s="245">
        <v>46113</v>
      </c>
      <c r="H62" s="255">
        <v>46296</v>
      </c>
      <c r="I62" s="93">
        <v>60000</v>
      </c>
      <c r="J62" s="93">
        <v>0</v>
      </c>
      <c r="K62" s="93">
        <f t="shared" ref="K62" si="42">SUM(I62:J62)</f>
        <v>60000</v>
      </c>
      <c r="L62" s="93">
        <f>IF(I62&gt;=Datos!$D$14,(Datos!$D$14*Datos!$C$14),IF(I62&lt;=Datos!$D$14,(I62*Datos!$C$14)))</f>
        <v>1722</v>
      </c>
      <c r="M62" s="94">
        <f>IF((I62-L62-N62)&lt;=Datos!$G$7,"0",IF((I62-L62-N62)&lt;=Datos!$G$8,((I62-L62-N62)-Datos!$F$8)*Datos!$I$6,IF((I62-L62-N62)&lt;=Datos!$G$9,Datos!$I$8+((I62-L62-N62)-Datos!$F$9)*Datos!$J$6,IF((I62-L62-N62)&gt;=Datos!$F$10,(Datos!$I$8+Datos!$J$8)+((I62-L62-N62)-Datos!$F$10)*Datos!$K$6))))</f>
        <v>3486.6756666666661</v>
      </c>
      <c r="N62" s="93">
        <f>IF(I62&gt;=Datos!$D$15,(Datos!$D$15*Datos!$C$15),IF(I62&lt;=Datos!$D$15,(I62*Datos!$C$15)))</f>
        <v>1824</v>
      </c>
      <c r="O62" s="93">
        <v>8018.72</v>
      </c>
      <c r="P62" s="93">
        <f>SUM(L62:O62)</f>
        <v>15051.395666666667</v>
      </c>
      <c r="Q62" s="95">
        <f>+K62-P62</f>
        <v>44948.604333333336</v>
      </c>
    </row>
    <row r="63" spans="1:17" ht="38.25" customHeight="1" x14ac:dyDescent="0.2">
      <c r="A63" s="244">
        <v>27</v>
      </c>
      <c r="B63" s="91" t="s">
        <v>248</v>
      </c>
      <c r="C63" s="91" t="s">
        <v>385</v>
      </c>
      <c r="D63" s="91" t="s">
        <v>444</v>
      </c>
      <c r="E63" s="92" t="s">
        <v>263</v>
      </c>
      <c r="F63" s="92" t="s">
        <v>19</v>
      </c>
      <c r="G63" s="245">
        <v>46054</v>
      </c>
      <c r="H63" s="255">
        <v>46235</v>
      </c>
      <c r="I63" s="93">
        <v>120000</v>
      </c>
      <c r="J63" s="93">
        <v>0</v>
      </c>
      <c r="K63" s="93">
        <f t="shared" ref="K63" si="43">SUM(I63:J63)</f>
        <v>120000</v>
      </c>
      <c r="L63" s="93">
        <f>IF(I63&gt;=Datos!$D$14,(Datos!$D$14*Datos!$C$14),IF(I63&lt;=Datos!$D$14,(I63*Datos!$C$14)))</f>
        <v>3444</v>
      </c>
      <c r="M63" s="94">
        <v>16329.92</v>
      </c>
      <c r="N63" s="93">
        <f>IF(I63&gt;=Datos!$D$15,(Datos!$D$15*Datos!$C$15),IF(I63&lt;=Datos!$D$15,(I63*Datos!$C$15)))</f>
        <v>3648</v>
      </c>
      <c r="O63" s="93">
        <v>1944.78</v>
      </c>
      <c r="P63" s="93">
        <f>SUM(L63:O63)</f>
        <v>25366.699999999997</v>
      </c>
      <c r="Q63" s="95">
        <f>+K63-P63</f>
        <v>94633.3</v>
      </c>
    </row>
    <row r="64" spans="1:17" s="193" customFormat="1" ht="36.75" customHeight="1" x14ac:dyDescent="0.2">
      <c r="A64" s="282" t="s">
        <v>422</v>
      </c>
      <c r="B64" s="283"/>
      <c r="C64" s="191">
        <v>3</v>
      </c>
      <c r="D64" s="308"/>
      <c r="E64" s="308"/>
      <c r="F64" s="308"/>
      <c r="G64" s="308"/>
      <c r="H64" s="309"/>
      <c r="I64" s="201">
        <f t="shared" ref="I64:Q64" si="44">SUM(I61:I63)</f>
        <v>240000</v>
      </c>
      <c r="J64" s="201">
        <f t="shared" si="44"/>
        <v>0</v>
      </c>
      <c r="K64" s="201">
        <f t="shared" si="44"/>
        <v>240000</v>
      </c>
      <c r="L64" s="201">
        <f t="shared" si="44"/>
        <v>6888</v>
      </c>
      <c r="M64" s="201">
        <f t="shared" si="44"/>
        <v>23303.27133333333</v>
      </c>
      <c r="N64" s="201">
        <f t="shared" si="44"/>
        <v>7296</v>
      </c>
      <c r="O64" s="201">
        <f t="shared" si="44"/>
        <v>14295.220000000001</v>
      </c>
      <c r="P64" s="201">
        <f t="shared" si="44"/>
        <v>51782.491333333332</v>
      </c>
      <c r="Q64" s="201">
        <f t="shared" si="44"/>
        <v>188217.50866666669</v>
      </c>
    </row>
    <row r="65" spans="1:17" ht="36.75" customHeight="1" x14ac:dyDescent="0.2">
      <c r="A65" s="282" t="s">
        <v>441</v>
      </c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 t="e">
        <f>SUM(#REF!)</f>
        <v>#REF!</v>
      </c>
      <c r="Q65" s="284" t="e">
        <f>SUM(#REF!)</f>
        <v>#REF!</v>
      </c>
    </row>
    <row r="66" spans="1:17" ht="38.25" customHeight="1" x14ac:dyDescent="0.2">
      <c r="A66" s="244">
        <v>28</v>
      </c>
      <c r="B66" s="91" t="s">
        <v>451</v>
      </c>
      <c r="C66" s="91" t="s">
        <v>385</v>
      </c>
      <c r="D66" s="91" t="s">
        <v>453</v>
      </c>
      <c r="E66" s="92" t="s">
        <v>263</v>
      </c>
      <c r="F66" s="92" t="s">
        <v>261</v>
      </c>
      <c r="G66" s="245">
        <v>46023</v>
      </c>
      <c r="H66" s="255">
        <v>46204</v>
      </c>
      <c r="I66" s="93">
        <v>70000</v>
      </c>
      <c r="J66" s="93">
        <v>0</v>
      </c>
      <c r="K66" s="93">
        <f t="shared" ref="K66" si="45">SUM(I66:J66)</f>
        <v>70000</v>
      </c>
      <c r="L66" s="93">
        <f>IF(I66&gt;=Datos!$D$14,(Datos!$D$14*Datos!$C$14),IF(I66&lt;=Datos!$D$14,(I66*Datos!$C$14)))</f>
        <v>2009</v>
      </c>
      <c r="M66" s="94">
        <f>IF((I66-L66-N66)&lt;=Datos!$G$7,"0",IF((I66-L66-N66)&lt;=Datos!$G$8,((I66-L66-N66)-Datos!$F$8)*Datos!$I$6,IF((I66-L66-N66)&lt;=Datos!$G$9,Datos!$I$8+((I66-L66-N66)-Datos!$F$9)*Datos!$J$6,IF((I66-L66-N66)&gt;=Datos!$F$10,(Datos!$I$8+Datos!$J$8)+((I66-L66-N66)-Datos!$F$10)*Datos!$K$6))))</f>
        <v>5368.4756666666663</v>
      </c>
      <c r="N66" s="93">
        <f>IF(I66&gt;=Datos!$D$15,(Datos!$D$15*Datos!$C$15),IF(I66&lt;=Datos!$D$15,(I66*Datos!$C$15)))</f>
        <v>2128</v>
      </c>
      <c r="O66" s="93">
        <v>9988.77</v>
      </c>
      <c r="P66" s="93">
        <f>SUM(L66:O66)</f>
        <v>19494.245666666666</v>
      </c>
      <c r="Q66" s="95">
        <f t="shared" ref="Q66" si="46">+K66-P66</f>
        <v>50505.754333333331</v>
      </c>
    </row>
    <row r="67" spans="1:17" s="193" customFormat="1" ht="36.75" customHeight="1" x14ac:dyDescent="0.2">
      <c r="A67" s="282" t="s">
        <v>422</v>
      </c>
      <c r="B67" s="283"/>
      <c r="C67" s="191">
        <v>1</v>
      </c>
      <c r="D67" s="191"/>
      <c r="E67" s="192"/>
      <c r="F67" s="246"/>
      <c r="G67" s="247"/>
      <c r="H67" s="248"/>
      <c r="I67" s="145">
        <f t="shared" ref="I67:Q67" si="47">SUM(I66:I66)</f>
        <v>70000</v>
      </c>
      <c r="J67" s="145">
        <f t="shared" si="47"/>
        <v>0</v>
      </c>
      <c r="K67" s="145">
        <f t="shared" si="47"/>
        <v>70000</v>
      </c>
      <c r="L67" s="145">
        <f t="shared" si="47"/>
        <v>2009</v>
      </c>
      <c r="M67" s="145">
        <f t="shared" si="47"/>
        <v>5368.4756666666663</v>
      </c>
      <c r="N67" s="145">
        <f t="shared" si="47"/>
        <v>2128</v>
      </c>
      <c r="O67" s="145">
        <f t="shared" si="47"/>
        <v>9988.77</v>
      </c>
      <c r="P67" s="145">
        <f t="shared" si="47"/>
        <v>19494.245666666666</v>
      </c>
      <c r="Q67" s="145">
        <f t="shared" si="47"/>
        <v>50505.754333333331</v>
      </c>
    </row>
    <row r="68" spans="1:17" ht="36.75" customHeight="1" x14ac:dyDescent="0.2">
      <c r="A68" s="282" t="s">
        <v>581</v>
      </c>
      <c r="B68" s="283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4"/>
    </row>
    <row r="69" spans="1:17" ht="38.25" customHeight="1" x14ac:dyDescent="0.2">
      <c r="A69" s="244">
        <v>29</v>
      </c>
      <c r="B69" s="91" t="s">
        <v>582</v>
      </c>
      <c r="C69" s="91" t="s">
        <v>385</v>
      </c>
      <c r="D69" s="91" t="s">
        <v>567</v>
      </c>
      <c r="E69" s="92" t="s">
        <v>263</v>
      </c>
      <c r="F69" s="92" t="s">
        <v>19</v>
      </c>
      <c r="G69" s="245">
        <v>46054</v>
      </c>
      <c r="H69" s="255">
        <v>46235</v>
      </c>
      <c r="I69" s="93">
        <v>105000</v>
      </c>
      <c r="J69" s="93">
        <v>0</v>
      </c>
      <c r="K69" s="93">
        <f>SUM(I69:J69)</f>
        <v>105000</v>
      </c>
      <c r="L69" s="93">
        <f>IF(I69&gt;=Datos!$D$14,(Datos!$D$14*Datos!$C$14),IF(I69&lt;=Datos!$D$14,(I69*Datos!$C$14)))</f>
        <v>3013.5</v>
      </c>
      <c r="M69" s="94">
        <f>IF((I69-L69-N69)&lt;=Datos!$G$7,"0",IF((I69-L69-N69)&lt;=Datos!$G$8,((I69-L69-N69)-Datos!$F$8)*Datos!$I$6,IF((I69-L69-N69)&lt;=Datos!$G$9,Datos!$I$8+((I69-L69-N69)-Datos!$F$9)*Datos!$J$6,IF((I69-L69-N69)&gt;=Datos!$F$10,(Datos!$I$8+Datos!$J$8)+((I69-L69-N69)-Datos!$F$10)*Datos!$K$6))))</f>
        <v>13281.485666666667</v>
      </c>
      <c r="N69" s="93">
        <f>IF(I69&gt;=Datos!$D$15,(Datos!$D$15*Datos!$C$15),IF(I69&lt;=Datos!$D$15,(I69*Datos!$C$15)))</f>
        <v>3192</v>
      </c>
      <c r="O69" s="93">
        <v>25</v>
      </c>
      <c r="P69" s="93">
        <f>+L69+M69+N69+O69</f>
        <v>19511.985666666667</v>
      </c>
      <c r="Q69" s="95">
        <f>+I69-P69</f>
        <v>85488.014333333325</v>
      </c>
    </row>
    <row r="70" spans="1:17" ht="38.25" customHeight="1" x14ac:dyDescent="0.2">
      <c r="A70" s="244">
        <v>30</v>
      </c>
      <c r="B70" s="91" t="s">
        <v>269</v>
      </c>
      <c r="C70" s="91" t="s">
        <v>266</v>
      </c>
      <c r="D70" s="91" t="s">
        <v>393</v>
      </c>
      <c r="E70" s="92" t="s">
        <v>263</v>
      </c>
      <c r="F70" s="92" t="s">
        <v>261</v>
      </c>
      <c r="G70" s="245">
        <v>46023</v>
      </c>
      <c r="H70" s="255">
        <v>46204</v>
      </c>
      <c r="I70" s="93">
        <v>45000</v>
      </c>
      <c r="J70" s="93">
        <v>0</v>
      </c>
      <c r="K70" s="93">
        <f t="shared" ref="K70" si="48">SUM(I70:J70)</f>
        <v>45000</v>
      </c>
      <c r="L70" s="93">
        <f>IF(I70&gt;=Datos!$D$14,(Datos!$D$14*Datos!$C$14),IF(I70&lt;=Datos!$D$14,(I70*Datos!$C$14)))</f>
        <v>1291.5</v>
      </c>
      <c r="M70" s="94">
        <f>IF((I70-L70-N70)&lt;=Datos!$G$7,"0",IF((I70-L70-N70)&lt;=Datos!$G$8,((I70-L70-N70)-Datos!$F$8)*Datos!$I$6,IF((I70-L70-N70)&lt;=Datos!$G$9,Datos!$I$8+((I70-L70-N70)-Datos!$F$9)*Datos!$J$6,IF((I70-L70-N70)&gt;=Datos!$F$10,(Datos!$I$8+Datos!$J$8)+((I70-L70-N70)-Datos!$F$10)*Datos!$K$6))))</f>
        <v>1148.3234999999997</v>
      </c>
      <c r="N70" s="93">
        <f>IF(I70&gt;=Datos!$D$15,(Datos!$D$15*Datos!$C$15),IF(I70&lt;=Datos!$D$15,(I70*Datos!$C$15)))</f>
        <v>1368</v>
      </c>
      <c r="O70" s="93">
        <v>25</v>
      </c>
      <c r="P70" s="93">
        <f>SUM(L70:O70)</f>
        <v>3832.8234999999995</v>
      </c>
      <c r="Q70" s="95">
        <f t="shared" ref="Q70" si="49">+K70-P70</f>
        <v>41167.176500000001</v>
      </c>
    </row>
    <row r="71" spans="1:17" ht="38.25" customHeight="1" x14ac:dyDescent="0.2">
      <c r="A71" s="244">
        <v>31</v>
      </c>
      <c r="B71" s="91" t="s">
        <v>777</v>
      </c>
      <c r="C71" s="91" t="s">
        <v>264</v>
      </c>
      <c r="D71" s="91" t="s">
        <v>779</v>
      </c>
      <c r="E71" s="92" t="s">
        <v>263</v>
      </c>
      <c r="F71" s="92" t="s">
        <v>261</v>
      </c>
      <c r="G71" s="245">
        <v>46113</v>
      </c>
      <c r="H71" s="255">
        <v>46296</v>
      </c>
      <c r="I71" s="93">
        <v>35000</v>
      </c>
      <c r="J71" s="93">
        <v>0</v>
      </c>
      <c r="K71" s="93">
        <f t="shared" ref="K71:K73" si="50">SUM(I71:J71)</f>
        <v>35000</v>
      </c>
      <c r="L71" s="93">
        <f>IF(I71&gt;=Datos!$D$14,(Datos!$D$14*Datos!$C$14),IF(I71&lt;=Datos!$D$14,(I71*Datos!$C$14)))</f>
        <v>1004.5</v>
      </c>
      <c r="M71" s="94" t="str">
        <f>IF((I71-L71-N71)&lt;=Datos!$G$7,"0",IF((I71-L71-N71)&lt;=Datos!$G$8,((I71-L71-N71)-Datos!$F$8)*Datos!$I$6,IF((I71-L71-N71)&lt;=Datos!$G$9,Datos!$I$8+((I71-L71-N71)-Datos!$F$9)*Datos!$J$6,IF((I71-L71-N71)&gt;=Datos!$F$10,(Datos!$I$8+Datos!$J$8)+((I71-L71-N71)-Datos!$F$10)*Datos!$K$6))))</f>
        <v>0</v>
      </c>
      <c r="N71" s="93">
        <f>IF(I71&gt;=Datos!$D$15,(Datos!$D$15*Datos!$C$15),IF(I71&lt;=Datos!$D$15,(I71*Datos!$C$15)))</f>
        <v>1064</v>
      </c>
      <c r="O71" s="93">
        <v>25</v>
      </c>
      <c r="P71" s="93">
        <f t="shared" ref="P71:P73" si="51">+L71+M71+N71+O71</f>
        <v>2093.5</v>
      </c>
      <c r="Q71" s="95">
        <f t="shared" ref="Q71:Q73" si="52">+I71-P71</f>
        <v>32906.5</v>
      </c>
    </row>
    <row r="72" spans="1:17" ht="38.25" customHeight="1" x14ac:dyDescent="0.2">
      <c r="A72" s="244">
        <v>32</v>
      </c>
      <c r="B72" s="133" t="s">
        <v>1014</v>
      </c>
      <c r="C72" s="91" t="s">
        <v>310</v>
      </c>
      <c r="D72" s="91" t="s">
        <v>1015</v>
      </c>
      <c r="E72" s="92" t="s">
        <v>263</v>
      </c>
      <c r="F72" s="92" t="s">
        <v>261</v>
      </c>
      <c r="G72" s="245">
        <v>46113</v>
      </c>
      <c r="H72" s="255">
        <v>46296</v>
      </c>
      <c r="I72" s="93">
        <v>45000</v>
      </c>
      <c r="J72" s="93">
        <v>0</v>
      </c>
      <c r="K72" s="93">
        <f t="shared" ref="K72" si="53">SUM(I72:J72)</f>
        <v>45000</v>
      </c>
      <c r="L72" s="93">
        <f>IF(I72&gt;=Datos!$D$14,(Datos!$D$14*Datos!$C$14),IF(I72&lt;=Datos!$D$14,(I72*Datos!$C$14)))</f>
        <v>1291.5</v>
      </c>
      <c r="M72" s="94">
        <f>IF((I72-L72-N72)&lt;=Datos!$G$7,"0",IF((I72-L72-N72)&lt;=Datos!$G$8,((I72-L72-N72)-Datos!$F$8)*Datos!$I$6,IF((I72-L72-N72)&lt;=Datos!$G$9,Datos!$I$8+((I72-L72-N72)-Datos!$F$9)*Datos!$J$6,IF((I72-L72-N72)&gt;=Datos!$F$10,(Datos!$I$8+Datos!$J$8)+((I72-L72-N72)-Datos!$F$10)*Datos!$K$6))))</f>
        <v>1148.3234999999997</v>
      </c>
      <c r="N72" s="93">
        <f>IF(I72&gt;=Datos!$D$15,(Datos!$D$15*Datos!$C$15),IF(I72&lt;=Datos!$D$15,(I72*Datos!$C$15)))</f>
        <v>1368</v>
      </c>
      <c r="O72" s="93">
        <v>6628.74</v>
      </c>
      <c r="P72" s="93">
        <f t="shared" ref="P72" si="54">+L72+M72+N72+O72</f>
        <v>10436.5635</v>
      </c>
      <c r="Q72" s="95">
        <f t="shared" ref="Q72" si="55">+I72-P72</f>
        <v>34563.436499999996</v>
      </c>
    </row>
    <row r="73" spans="1:17" ht="38.25" customHeight="1" x14ac:dyDescent="0.2">
      <c r="A73" s="244">
        <v>33</v>
      </c>
      <c r="B73" s="133" t="s">
        <v>778</v>
      </c>
      <c r="C73" s="91" t="s">
        <v>310</v>
      </c>
      <c r="D73" s="91" t="s">
        <v>779</v>
      </c>
      <c r="E73" s="92" t="s">
        <v>263</v>
      </c>
      <c r="F73" s="92" t="s">
        <v>261</v>
      </c>
      <c r="G73" s="245">
        <v>46113</v>
      </c>
      <c r="H73" s="245">
        <v>46296</v>
      </c>
      <c r="I73" s="93">
        <v>45000</v>
      </c>
      <c r="J73" s="93">
        <v>0</v>
      </c>
      <c r="K73" s="93">
        <f t="shared" si="50"/>
        <v>45000</v>
      </c>
      <c r="L73" s="93">
        <f>IF(I73&gt;=Datos!$D$14,(Datos!$D$14*Datos!$C$14),IF(I73&lt;=Datos!$D$14,(I73*Datos!$C$14)))</f>
        <v>1291.5</v>
      </c>
      <c r="M73" s="94">
        <f>IF((I73-L73-N73)&lt;=Datos!$G$7,"0",IF((I73-L73-N73)&lt;=Datos!$G$8,((I73-L73-N73)-Datos!$F$8)*Datos!$I$6,IF((I73-L73-N73)&lt;=Datos!$G$9,Datos!$I$8+((I73-L73-N73)-Datos!$F$9)*Datos!$J$6,IF((I73-L73-N73)&gt;=Datos!$F$10,(Datos!$I$8+Datos!$J$8)+((I73-L73-N73)-Datos!$F$10)*Datos!$K$6))))</f>
        <v>1148.3234999999997</v>
      </c>
      <c r="N73" s="93">
        <f>IF(I73&gt;=Datos!$D$15,(Datos!$D$15*Datos!$C$15),IF(I73&lt;=Datos!$D$15,(I73*Datos!$C$15)))</f>
        <v>1368</v>
      </c>
      <c r="O73" s="93">
        <v>25</v>
      </c>
      <c r="P73" s="93">
        <f t="shared" si="51"/>
        <v>3832.8234999999995</v>
      </c>
      <c r="Q73" s="95">
        <f t="shared" si="52"/>
        <v>41167.176500000001</v>
      </c>
    </row>
    <row r="74" spans="1:17" s="193" customFormat="1" ht="36.75" customHeight="1" x14ac:dyDescent="0.2">
      <c r="A74" s="282" t="s">
        <v>422</v>
      </c>
      <c r="B74" s="283"/>
      <c r="C74" s="191">
        <v>5</v>
      </c>
      <c r="D74" s="308"/>
      <c r="E74" s="308"/>
      <c r="F74" s="308"/>
      <c r="G74" s="308"/>
      <c r="H74" s="309"/>
      <c r="I74" s="256">
        <f>SUM(I69:I73)</f>
        <v>275000</v>
      </c>
      <c r="J74" s="256">
        <f t="shared" ref="J74:Q74" si="56">SUM(J69:J73)</f>
        <v>0</v>
      </c>
      <c r="K74" s="256">
        <f t="shared" si="56"/>
        <v>275000</v>
      </c>
      <c r="L74" s="256">
        <f t="shared" si="56"/>
        <v>7892.5</v>
      </c>
      <c r="M74" s="256">
        <f t="shared" si="56"/>
        <v>16726.456166666667</v>
      </c>
      <c r="N74" s="256">
        <f t="shared" si="56"/>
        <v>8360</v>
      </c>
      <c r="O74" s="256">
        <f t="shared" si="56"/>
        <v>6728.74</v>
      </c>
      <c r="P74" s="256">
        <f t="shared" si="56"/>
        <v>39707.696166666661</v>
      </c>
      <c r="Q74" s="256">
        <f t="shared" si="56"/>
        <v>235292.30383333331</v>
      </c>
    </row>
    <row r="75" spans="1:17" ht="36.75" customHeight="1" x14ac:dyDescent="0.2">
      <c r="A75" s="282" t="s">
        <v>724</v>
      </c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 t="e">
        <f>SUM(#REF!)</f>
        <v>#REF!</v>
      </c>
      <c r="Q75" s="284" t="e">
        <f>SUM(#REF!)</f>
        <v>#REF!</v>
      </c>
    </row>
    <row r="76" spans="1:17" ht="38.25" customHeight="1" x14ac:dyDescent="0.2">
      <c r="A76" s="244">
        <v>34</v>
      </c>
      <c r="B76" s="91" t="s">
        <v>656</v>
      </c>
      <c r="C76" s="91" t="s">
        <v>385</v>
      </c>
      <c r="D76" s="91" t="s">
        <v>657</v>
      </c>
      <c r="E76" s="92" t="s">
        <v>263</v>
      </c>
      <c r="F76" s="92" t="s">
        <v>19</v>
      </c>
      <c r="G76" s="245">
        <v>45992</v>
      </c>
      <c r="H76" s="255">
        <v>46174</v>
      </c>
      <c r="I76" s="93">
        <v>26000</v>
      </c>
      <c r="J76" s="93">
        <v>0</v>
      </c>
      <c r="K76" s="93">
        <f t="shared" ref="K76:K79" si="57">SUM(I76:J76)</f>
        <v>26000</v>
      </c>
      <c r="L76" s="93">
        <f>IF(I76&gt;=Datos!$D$14,(Datos!$D$14*Datos!$C$14),IF(I76&lt;=Datos!$D$14,(I76*Datos!$C$14)))</f>
        <v>746.2</v>
      </c>
      <c r="M76" s="94" t="str">
        <f>IF((I76-L76-N76)&lt;=Datos!$G$7,"0",IF((I76-L76-N76)&lt;=Datos!$G$8,((I76-L76-N76)-Datos!$F$8)*Datos!$I$6,IF((I76-L76-N76)&lt;=Datos!$G$9,Datos!$I$8+((I76-L76-N76)-Datos!$F$9)*Datos!$J$6,IF((I76-L76-N76)&gt;=Datos!$F$10,(Datos!$I$8+Datos!$J$8)+((I76-L76-N76)-Datos!$F$10)*Datos!$K$6))))</f>
        <v>0</v>
      </c>
      <c r="N76" s="93">
        <f>IF(I76&gt;=Datos!$D$15,(Datos!$D$15*Datos!$C$15),IF(I76&lt;=Datos!$D$15,(I76*Datos!$C$15)))</f>
        <v>790.4</v>
      </c>
      <c r="O76" s="93">
        <v>25</v>
      </c>
      <c r="P76" s="93">
        <f>SUM(L76:O76)</f>
        <v>1561.6</v>
      </c>
      <c r="Q76" s="95">
        <f t="shared" ref="Q76:Q79" si="58">+K76-P76</f>
        <v>24438.400000000001</v>
      </c>
    </row>
    <row r="77" spans="1:17" ht="38.25" customHeight="1" x14ac:dyDescent="0.2">
      <c r="A77" s="244">
        <v>35</v>
      </c>
      <c r="B77" s="91" t="s">
        <v>956</v>
      </c>
      <c r="C77" s="91" t="s">
        <v>385</v>
      </c>
      <c r="D77" s="91" t="s">
        <v>957</v>
      </c>
      <c r="E77" s="92" t="s">
        <v>263</v>
      </c>
      <c r="F77" s="92" t="s">
        <v>261</v>
      </c>
      <c r="G77" s="245">
        <v>46054</v>
      </c>
      <c r="H77" s="255">
        <v>46235</v>
      </c>
      <c r="I77" s="93">
        <v>50000</v>
      </c>
      <c r="J77" s="93">
        <v>0</v>
      </c>
      <c r="K77" s="93">
        <f t="shared" ref="K77" si="59">SUM(I77:J77)</f>
        <v>50000</v>
      </c>
      <c r="L77" s="93">
        <f>IF(I77&gt;=Datos!$D$14,(Datos!$D$14*Datos!$C$14),IF(I77&lt;=Datos!$D$14,(I77*Datos!$C$14)))</f>
        <v>1435</v>
      </c>
      <c r="M77" s="94">
        <f>IF((I77-L77-N77)&lt;=Datos!$G$7,"0",IF((I77-L77-N77)&lt;=Datos!$G$8,((I77-L77-N77)-Datos!$F$8)*Datos!$I$6,IF((I77-L77-N77)&lt;=Datos!$G$9,Datos!$I$8+((I77-L77-N77)-Datos!$F$9)*Datos!$J$6,IF((I77-L77-N77)&gt;=Datos!$F$10,(Datos!$I$8+Datos!$J$8)+((I77-L77-N77)-Datos!$F$10)*Datos!$K$6))))</f>
        <v>1853.9984999999997</v>
      </c>
      <c r="N77" s="93">
        <f>IF(I77&gt;=Datos!$D$15,(Datos!$D$15*Datos!$C$15),IF(I77&lt;=Datos!$D$15,(I77*Datos!$C$15)))</f>
        <v>1520</v>
      </c>
      <c r="O77" s="93">
        <v>25</v>
      </c>
      <c r="P77" s="93">
        <f>SUM(L77:O77)</f>
        <v>4833.9984999999997</v>
      </c>
      <c r="Q77" s="95">
        <f t="shared" ref="Q77" si="60">+K77-P77</f>
        <v>45166.001499999998</v>
      </c>
    </row>
    <row r="78" spans="1:17" ht="38.25" customHeight="1" x14ac:dyDescent="0.2">
      <c r="A78" s="244">
        <v>36</v>
      </c>
      <c r="B78" s="91" t="s">
        <v>244</v>
      </c>
      <c r="C78" s="91" t="s">
        <v>385</v>
      </c>
      <c r="D78" s="91" t="s">
        <v>476</v>
      </c>
      <c r="E78" s="92" t="s">
        <v>263</v>
      </c>
      <c r="F78" s="92" t="s">
        <v>261</v>
      </c>
      <c r="G78" s="245">
        <v>46023</v>
      </c>
      <c r="H78" s="255">
        <v>46204</v>
      </c>
      <c r="I78" s="93">
        <v>105000</v>
      </c>
      <c r="J78" s="93">
        <v>0</v>
      </c>
      <c r="K78" s="93">
        <f t="shared" ref="K78" si="61">SUM(I78:J78)</f>
        <v>105000</v>
      </c>
      <c r="L78" s="93">
        <f>IF(I78&gt;=Datos!$D$14,(Datos!$D$14*Datos!$C$14),IF(I78&lt;=Datos!$D$14,(I78*Datos!$C$14)))</f>
        <v>3013.5</v>
      </c>
      <c r="M78" s="94">
        <f>IF((I78-L78-N78)&lt;=Datos!$G$7,"0",IF((I78-L78-N78)&lt;=Datos!$G$8,((I78-L78-N78)-Datos!$F$8)*Datos!$I$6,IF((I78-L78-N78)&lt;=Datos!$G$9,Datos!$I$8+((I78-L78-N78)-Datos!$F$9)*Datos!$J$6,IF((I78-L78-N78)&gt;=Datos!$F$10,(Datos!$I$8+Datos!$J$8)+((I78-L78-N78)-Datos!$F$10)*Datos!$K$6))))</f>
        <v>13281.485666666667</v>
      </c>
      <c r="N78" s="93">
        <f>IF(I78&gt;=Datos!$D$15,(Datos!$D$15*Datos!$C$15),IF(I78&lt;=Datos!$D$15,(I78*Datos!$C$15)))</f>
        <v>3192</v>
      </c>
      <c r="O78" s="93">
        <v>25</v>
      </c>
      <c r="P78" s="93">
        <f>SUM(L78:O78)</f>
        <v>19511.985666666667</v>
      </c>
      <c r="Q78" s="95">
        <f t="shared" si="58"/>
        <v>85488.014333333325</v>
      </c>
    </row>
    <row r="79" spans="1:17" ht="38.25" customHeight="1" x14ac:dyDescent="0.2">
      <c r="A79" s="244">
        <v>37</v>
      </c>
      <c r="B79" s="91" t="s">
        <v>270</v>
      </c>
      <c r="C79" s="91" t="s">
        <v>385</v>
      </c>
      <c r="D79" s="91" t="s">
        <v>392</v>
      </c>
      <c r="E79" s="92" t="s">
        <v>263</v>
      </c>
      <c r="F79" s="92" t="s">
        <v>261</v>
      </c>
      <c r="G79" s="245">
        <v>46113</v>
      </c>
      <c r="H79" s="255">
        <v>46296</v>
      </c>
      <c r="I79" s="93">
        <v>70000</v>
      </c>
      <c r="J79" s="93">
        <v>0</v>
      </c>
      <c r="K79" s="93">
        <f t="shared" si="57"/>
        <v>70000</v>
      </c>
      <c r="L79" s="93">
        <f>IF(I79&gt;=Datos!$D$14,(Datos!$D$14*Datos!$C$14),IF(I79&lt;=Datos!$D$14,(I79*Datos!$C$14)))</f>
        <v>2009</v>
      </c>
      <c r="M79" s="94">
        <f>IF((I79-L79-N79)&lt;=Datos!$G$7,"0",IF((I79-L79-N79)&lt;=Datos!$G$8,((I79-L79-N79)-Datos!$F$8)*Datos!$I$6,IF((I79-L79-N79)&lt;=Datos!$G$9,Datos!$I$8+((I79-L79-N79)-Datos!$F$9)*Datos!$J$6,IF((I79-L79-N79)&gt;=Datos!$F$10,(Datos!$I$8+Datos!$J$8)+((I79-L79-N79)-Datos!$F$10)*Datos!$K$6))))</f>
        <v>5368.4756666666663</v>
      </c>
      <c r="N79" s="93">
        <f>IF(I79&gt;=Datos!$D$15,(Datos!$D$15*Datos!$C$15),IF(I79&lt;=Datos!$D$15,(I79*Datos!$C$15)))</f>
        <v>2128</v>
      </c>
      <c r="O79" s="93">
        <v>25</v>
      </c>
      <c r="P79" s="93">
        <f>SUM(L79:O79)</f>
        <v>9530.4756666666653</v>
      </c>
      <c r="Q79" s="95">
        <f t="shared" si="58"/>
        <v>60469.524333333335</v>
      </c>
    </row>
    <row r="80" spans="1:17" s="193" customFormat="1" ht="36.75" customHeight="1" x14ac:dyDescent="0.2">
      <c r="A80" s="282" t="s">
        <v>422</v>
      </c>
      <c r="B80" s="283"/>
      <c r="C80" s="191">
        <v>4</v>
      </c>
      <c r="D80" s="191"/>
      <c r="E80" s="192"/>
      <c r="F80" s="246"/>
      <c r="G80" s="247"/>
      <c r="H80" s="248"/>
      <c r="I80" s="145">
        <f t="shared" ref="I80:Q80" si="62">SUM(I76:I79)</f>
        <v>251000</v>
      </c>
      <c r="J80" s="145">
        <f t="shared" si="62"/>
        <v>0</v>
      </c>
      <c r="K80" s="145">
        <f t="shared" si="62"/>
        <v>251000</v>
      </c>
      <c r="L80" s="145">
        <f t="shared" si="62"/>
        <v>7203.7</v>
      </c>
      <c r="M80" s="145">
        <f t="shared" si="62"/>
        <v>20503.959833333334</v>
      </c>
      <c r="N80" s="145">
        <f t="shared" si="62"/>
        <v>7630.4</v>
      </c>
      <c r="O80" s="145">
        <f t="shared" si="62"/>
        <v>100</v>
      </c>
      <c r="P80" s="145">
        <f t="shared" si="62"/>
        <v>35438.059833333333</v>
      </c>
      <c r="Q80" s="145">
        <f t="shared" si="62"/>
        <v>215561.94016666667</v>
      </c>
    </row>
    <row r="81" spans="1:17" ht="36.75" customHeight="1" x14ac:dyDescent="0.2">
      <c r="A81" s="282" t="s">
        <v>583</v>
      </c>
      <c r="B81" s="283"/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4"/>
    </row>
    <row r="82" spans="1:17" ht="38.25" customHeight="1" x14ac:dyDescent="0.2">
      <c r="A82" s="244">
        <v>38</v>
      </c>
      <c r="B82" s="91" t="s">
        <v>658</v>
      </c>
      <c r="C82" s="91" t="s">
        <v>266</v>
      </c>
      <c r="D82" s="91" t="s">
        <v>251</v>
      </c>
      <c r="E82" s="92" t="s">
        <v>263</v>
      </c>
      <c r="F82" s="92" t="s">
        <v>19</v>
      </c>
      <c r="G82" s="245">
        <v>45992</v>
      </c>
      <c r="H82" s="255">
        <v>46174</v>
      </c>
      <c r="I82" s="93">
        <v>70000</v>
      </c>
      <c r="J82" s="93">
        <v>0</v>
      </c>
      <c r="K82" s="93">
        <f t="shared" ref="K82" si="63">SUM(I82:J82)</f>
        <v>70000</v>
      </c>
      <c r="L82" s="93">
        <f>IF(I82&gt;=Datos!$D$14,(Datos!$D$14*Datos!$C$14),IF(I82&lt;=Datos!$D$14,(I82*Datos!$C$14)))</f>
        <v>2009</v>
      </c>
      <c r="M82" s="94">
        <f>IF((I82-L82-N82)&lt;=Datos!$G$7,"0",IF((I82-L82-N82)&lt;=Datos!$G$8,((I82-L82-N82)-Datos!$F$8)*Datos!$I$6,IF((I82-L82-N82)&lt;=Datos!$G$9,Datos!$I$8+((I82-L82-N82)-Datos!$F$9)*Datos!$J$6,IF((I82-L82-N82)&gt;=Datos!$F$10,(Datos!$I$8+Datos!$J$8)+((I82-L82-N82)-Datos!$F$10)*Datos!$K$6))))</f>
        <v>5368.4756666666663</v>
      </c>
      <c r="N82" s="93">
        <f>IF(I82&gt;=Datos!$D$15,(Datos!$D$15*Datos!$C$15),IF(I82&lt;=Datos!$D$15,(I82*Datos!$C$15)))</f>
        <v>2128</v>
      </c>
      <c r="O82" s="93">
        <v>3381.52</v>
      </c>
      <c r="P82" s="93">
        <f t="shared" ref="P82:P83" si="64">+L82+M82+N82+O82</f>
        <v>12886.995666666666</v>
      </c>
      <c r="Q82" s="95">
        <f t="shared" ref="Q82:Q83" si="65">+I82-P82</f>
        <v>57113.004333333331</v>
      </c>
    </row>
    <row r="83" spans="1:17" ht="38.25" customHeight="1" x14ac:dyDescent="0.2">
      <c r="A83" s="244">
        <v>39</v>
      </c>
      <c r="B83" s="188" t="s">
        <v>241</v>
      </c>
      <c r="C83" s="188" t="s">
        <v>265</v>
      </c>
      <c r="D83" s="188" t="s">
        <v>249</v>
      </c>
      <c r="E83" s="92" t="s">
        <v>263</v>
      </c>
      <c r="F83" s="92" t="s">
        <v>19</v>
      </c>
      <c r="G83" s="245">
        <v>46143</v>
      </c>
      <c r="H83" s="255">
        <v>46327</v>
      </c>
      <c r="I83" s="253">
        <v>100000</v>
      </c>
      <c r="J83" s="93">
        <v>0</v>
      </c>
      <c r="K83" s="93">
        <f t="shared" ref="K83" si="66">SUM(I83:J83)</f>
        <v>100000</v>
      </c>
      <c r="L83" s="93">
        <f>IF(I83&gt;=Datos!$D$14,(Datos!$D$14*Datos!$C$14),IF(I83&lt;=Datos!$D$14,(I83*Datos!$C$14)))</f>
        <v>2870</v>
      </c>
      <c r="M83" s="94">
        <f>IF((I83-L83-N83)&lt;=Datos!$G$7,"0",IF((I83-L83-N83)&lt;=Datos!$G$8,((I83-L83-N83)-Datos!$F$8)*Datos!$I$6,IF((I83-L83-N83)&lt;=Datos!$G$9,Datos!$I$8+((I83-L83-N83)-Datos!$F$9)*Datos!$J$6,IF((I83-L83-N83)&gt;=Datos!$F$10,(Datos!$I$8+Datos!$J$8)+((I83-L83-N83)-Datos!$F$10)*Datos!$K$6))))</f>
        <v>12105.360666666667</v>
      </c>
      <c r="N83" s="93">
        <f>IF(I83&gt;=Datos!$D$15,(Datos!$D$15*Datos!$C$15),IF(I83&lt;=Datos!$D$15,(I83*Datos!$C$15)))</f>
        <v>3040</v>
      </c>
      <c r="O83" s="93">
        <v>25</v>
      </c>
      <c r="P83" s="93">
        <f t="shared" si="64"/>
        <v>18040.360666666667</v>
      </c>
      <c r="Q83" s="95">
        <f t="shared" si="65"/>
        <v>81959.639333333325</v>
      </c>
    </row>
    <row r="84" spans="1:17" ht="38.25" customHeight="1" x14ac:dyDescent="0.2">
      <c r="A84" s="244">
        <v>40</v>
      </c>
      <c r="B84" s="91" t="s">
        <v>271</v>
      </c>
      <c r="C84" s="91" t="s">
        <v>385</v>
      </c>
      <c r="D84" s="91" t="s">
        <v>1083</v>
      </c>
      <c r="E84" s="92" t="s">
        <v>263</v>
      </c>
      <c r="F84" s="92" t="s">
        <v>19</v>
      </c>
      <c r="G84" s="245">
        <v>46023</v>
      </c>
      <c r="H84" s="255">
        <v>46204</v>
      </c>
      <c r="I84" s="93">
        <v>140000</v>
      </c>
      <c r="J84" s="93">
        <v>0</v>
      </c>
      <c r="K84" s="93">
        <f>SUM(I84:J84)</f>
        <v>140000</v>
      </c>
      <c r="L84" s="93">
        <f>IF(I84&gt;=Datos!$D$14,(Datos!$D$14*Datos!$C$14),IF(I84&lt;=Datos!$D$14,(I84*Datos!$C$14)))</f>
        <v>4018</v>
      </c>
      <c r="M84" s="94">
        <f>IF((I84-L84-N84)&lt;=Datos!$G$7,"0",IF((I84-L84-N84)&lt;=Datos!$G$8,((I84-L84-N84)-Datos!$F$8)*Datos!$I$6,IF((I84-L84-N84)&lt;=Datos!$G$9,Datos!$I$8+((I84-L84-N84)-Datos!$F$9)*Datos!$J$6,IF((I84-L84-N84)&gt;=Datos!$F$10,(Datos!$I$8+Datos!$J$8)+((I84-L84-N84)-Datos!$F$10)*Datos!$K$6))))</f>
        <v>21514.360666666667</v>
      </c>
      <c r="N84" s="93">
        <f>IF(I84&gt;=Datos!$D$15,(Datos!$D$15*Datos!$C$15),IF(I84&lt;=Datos!$D$15,(I84*Datos!$C$15)))</f>
        <v>4256</v>
      </c>
      <c r="O84" s="93">
        <v>25</v>
      </c>
      <c r="P84" s="93">
        <f>SUM(L84:O84)</f>
        <v>29813.360666666667</v>
      </c>
      <c r="Q84" s="95">
        <f>+K84-P84</f>
        <v>110186.63933333333</v>
      </c>
    </row>
    <row r="85" spans="1:17" s="193" customFormat="1" ht="36.75" customHeight="1" x14ac:dyDescent="0.2">
      <c r="A85" s="282" t="s">
        <v>422</v>
      </c>
      <c r="B85" s="283"/>
      <c r="C85" s="191">
        <v>3</v>
      </c>
      <c r="D85" s="191"/>
      <c r="E85" s="192"/>
      <c r="F85" s="246"/>
      <c r="G85" s="247"/>
      <c r="H85" s="248"/>
      <c r="I85" s="145">
        <f>SUM(I82:I84)</f>
        <v>310000</v>
      </c>
      <c r="J85" s="145">
        <f t="shared" ref="J85:Q85" si="67">SUM(J82:J84)</f>
        <v>0</v>
      </c>
      <c r="K85" s="145">
        <f t="shared" si="67"/>
        <v>310000</v>
      </c>
      <c r="L85" s="145">
        <f t="shared" si="67"/>
        <v>8897</v>
      </c>
      <c r="M85" s="145">
        <f t="shared" si="67"/>
        <v>38988.197</v>
      </c>
      <c r="N85" s="145">
        <f t="shared" si="67"/>
        <v>9424</v>
      </c>
      <c r="O85" s="145">
        <f t="shared" si="67"/>
        <v>3431.52</v>
      </c>
      <c r="P85" s="145">
        <f t="shared" si="67"/>
        <v>60740.717000000004</v>
      </c>
      <c r="Q85" s="145">
        <f t="shared" si="67"/>
        <v>249259.28299999997</v>
      </c>
    </row>
    <row r="86" spans="1:17" ht="36.75" customHeight="1" x14ac:dyDescent="0.2">
      <c r="A86" s="282" t="s">
        <v>455</v>
      </c>
      <c r="B86" s="283"/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4"/>
    </row>
    <row r="87" spans="1:17" ht="38.25" customHeight="1" x14ac:dyDescent="0.2">
      <c r="A87" s="244">
        <v>41</v>
      </c>
      <c r="B87" s="91" t="s">
        <v>1044</v>
      </c>
      <c r="C87" s="91" t="s">
        <v>385</v>
      </c>
      <c r="D87" s="91" t="s">
        <v>1045</v>
      </c>
      <c r="E87" s="92" t="s">
        <v>263</v>
      </c>
      <c r="F87" s="92" t="s">
        <v>19</v>
      </c>
      <c r="G87" s="245">
        <v>46054</v>
      </c>
      <c r="H87" s="245">
        <v>46235</v>
      </c>
      <c r="I87" s="93">
        <v>45000</v>
      </c>
      <c r="J87" s="93">
        <v>0</v>
      </c>
      <c r="K87" s="93">
        <f t="shared" ref="K87" si="68">SUM(I87:J87)</f>
        <v>45000</v>
      </c>
      <c r="L87" s="93">
        <f>IF(I87&gt;=Datos!$D$14,(Datos!$D$14*Datos!$C$14),IF(I87&lt;=Datos!$D$14,(I87*Datos!$C$14)))</f>
        <v>1291.5</v>
      </c>
      <c r="M87" s="94">
        <f>IF((I87-L87-N87)&lt;=Datos!$G$7,"0",IF((I87-L87-N87)&lt;=Datos!$G$8,((I87-L87-N87)-Datos!$F$8)*Datos!$I$6,IF((I87-L87-N87)&lt;=Datos!$G$9,Datos!$I$8+((I87-L87-N87)-Datos!$F$9)*Datos!$J$6,IF((I87-L87-N87)&gt;=Datos!$F$10,(Datos!$I$8+Datos!$J$8)+((I87-L87-N87)-Datos!$F$10)*Datos!$K$6))))</f>
        <v>1148.3234999999997</v>
      </c>
      <c r="N87" s="93">
        <f>IF(I87&gt;=Datos!$D$15,(Datos!$D$15*Datos!$C$15),IF(I87&lt;=Datos!$D$15,(I87*Datos!$C$15)))</f>
        <v>1368</v>
      </c>
      <c r="O87" s="253">
        <v>25</v>
      </c>
      <c r="P87" s="93">
        <f>+L87+M87+N87+O87</f>
        <v>3832.8234999999995</v>
      </c>
      <c r="Q87" s="95">
        <f>+I87-P87</f>
        <v>41167.176500000001</v>
      </c>
    </row>
    <row r="88" spans="1:17" ht="38.25" customHeight="1" x14ac:dyDescent="0.2">
      <c r="A88" s="244">
        <v>42</v>
      </c>
      <c r="B88" s="91" t="s">
        <v>334</v>
      </c>
      <c r="C88" s="91" t="s">
        <v>385</v>
      </c>
      <c r="D88" s="91" t="s">
        <v>296</v>
      </c>
      <c r="E88" s="92" t="s">
        <v>263</v>
      </c>
      <c r="F88" s="92" t="s">
        <v>19</v>
      </c>
      <c r="G88" s="245">
        <v>45992</v>
      </c>
      <c r="H88" s="245">
        <v>46174</v>
      </c>
      <c r="I88" s="93">
        <v>80000</v>
      </c>
      <c r="J88" s="93">
        <v>0</v>
      </c>
      <c r="K88" s="93">
        <f t="shared" ref="K88" si="69">SUM(I88:J88)</f>
        <v>80000</v>
      </c>
      <c r="L88" s="93">
        <f>IF(I88&gt;=Datos!$D$14,(Datos!$D$14*Datos!$C$14),IF(I88&lt;=Datos!$D$14,(I88*Datos!$C$14)))</f>
        <v>2296</v>
      </c>
      <c r="M88" s="94">
        <v>6920.92</v>
      </c>
      <c r="N88" s="93">
        <f>IF(I88&gt;=Datos!$D$15,(Datos!$D$15*Datos!$C$15),IF(I88&lt;=Datos!$D$15,(I88*Datos!$C$15)))</f>
        <v>2432</v>
      </c>
      <c r="O88" s="253">
        <v>1944.78</v>
      </c>
      <c r="P88" s="93">
        <f>+L88+M88+N88+O88</f>
        <v>13593.7</v>
      </c>
      <c r="Q88" s="95">
        <f>+I88-P88</f>
        <v>66406.3</v>
      </c>
    </row>
    <row r="89" spans="1:17" s="193" customFormat="1" ht="36.75" customHeight="1" x14ac:dyDescent="0.2">
      <c r="A89" s="282" t="s">
        <v>422</v>
      </c>
      <c r="B89" s="283"/>
      <c r="C89" s="191">
        <v>1</v>
      </c>
      <c r="D89" s="191"/>
      <c r="E89" s="192"/>
      <c r="F89" s="246"/>
      <c r="G89" s="247"/>
      <c r="H89" s="248"/>
      <c r="I89" s="145">
        <f>SUM(I87:I88)</f>
        <v>125000</v>
      </c>
      <c r="J89" s="145">
        <f t="shared" ref="J89:Q89" si="70">SUM(J87:J88)</f>
        <v>0</v>
      </c>
      <c r="K89" s="145">
        <f t="shared" si="70"/>
        <v>125000</v>
      </c>
      <c r="L89" s="145">
        <f t="shared" si="70"/>
        <v>3587.5</v>
      </c>
      <c r="M89" s="145">
        <f t="shared" si="70"/>
        <v>8069.2434999999996</v>
      </c>
      <c r="N89" s="145">
        <f t="shared" si="70"/>
        <v>3800</v>
      </c>
      <c r="O89" s="145">
        <f t="shared" si="70"/>
        <v>1969.78</v>
      </c>
      <c r="P89" s="145">
        <f t="shared" si="70"/>
        <v>17426.523499999999</v>
      </c>
      <c r="Q89" s="145">
        <f t="shared" si="70"/>
        <v>107573.4765</v>
      </c>
    </row>
    <row r="90" spans="1:17" ht="36.75" customHeight="1" x14ac:dyDescent="0.2">
      <c r="A90" s="282" t="s">
        <v>484</v>
      </c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4"/>
    </row>
    <row r="91" spans="1:17" ht="38.25" customHeight="1" x14ac:dyDescent="0.2">
      <c r="A91" s="244">
        <v>43</v>
      </c>
      <c r="B91" s="91" t="s">
        <v>899</v>
      </c>
      <c r="C91" s="91" t="s">
        <v>385</v>
      </c>
      <c r="D91" s="116" t="s">
        <v>1084</v>
      </c>
      <c r="E91" s="92" t="s">
        <v>263</v>
      </c>
      <c r="F91" s="92" t="s">
        <v>19</v>
      </c>
      <c r="G91" s="245">
        <v>45992</v>
      </c>
      <c r="H91" s="255">
        <v>46174</v>
      </c>
      <c r="I91" s="93">
        <v>45000</v>
      </c>
      <c r="J91" s="93">
        <v>0</v>
      </c>
      <c r="K91" s="93">
        <f t="shared" ref="K91" si="71">SUM(I91:J91)</f>
        <v>45000</v>
      </c>
      <c r="L91" s="93">
        <f>IF(I91&gt;=Datos!$D$14,(Datos!$D$14*Datos!$C$14),IF(I91&lt;=Datos!$D$14,(I91*Datos!$C$14)))</f>
        <v>1291.5</v>
      </c>
      <c r="M91" s="94">
        <v>0</v>
      </c>
      <c r="N91" s="93">
        <f>IF(I91&gt;=Datos!$D$15,(Datos!$D$15*Datos!$C$15),IF(I91&lt;=Datos!$D$15,(I91*Datos!$C$15)))</f>
        <v>1368</v>
      </c>
      <c r="O91" s="93">
        <v>25</v>
      </c>
      <c r="P91" s="93">
        <f t="shared" ref="P91" si="72">SUM(L91:O91)</f>
        <v>2684.5</v>
      </c>
      <c r="Q91" s="95">
        <f>+K91-P91</f>
        <v>42315.5</v>
      </c>
    </row>
    <row r="92" spans="1:17" ht="38.25" customHeight="1" x14ac:dyDescent="0.2">
      <c r="A92" s="244">
        <v>44</v>
      </c>
      <c r="B92" s="91" t="s">
        <v>1122</v>
      </c>
      <c r="C92" s="91" t="s">
        <v>385</v>
      </c>
      <c r="D92" s="116" t="s">
        <v>1123</v>
      </c>
      <c r="E92" s="92" t="s">
        <v>263</v>
      </c>
      <c r="F92" s="92" t="s">
        <v>261</v>
      </c>
      <c r="G92" s="245">
        <v>46143</v>
      </c>
      <c r="H92" s="255">
        <v>46327</v>
      </c>
      <c r="I92" s="93">
        <v>125000</v>
      </c>
      <c r="J92" s="93">
        <v>0</v>
      </c>
      <c r="K92" s="93">
        <f t="shared" ref="K92" si="73">SUM(I92:J92)</f>
        <v>125000</v>
      </c>
      <c r="L92" s="93">
        <f>IF(I92&gt;=Datos!$D$14,(Datos!$D$14*Datos!$C$14),IF(I92&lt;=Datos!$D$14,(I92*Datos!$C$14)))</f>
        <v>3587.5</v>
      </c>
      <c r="M92" s="94">
        <f>IF((I92-L92-N92)&lt;=Datos!$G$7,"0",IF((I92-L92-N92)&lt;=Datos!$G$8,((I92-L92-N92)-Datos!$F$8)*Datos!$I$6,IF((I92-L92-N92)&lt;=Datos!$G$9,Datos!$I$8+((I92-L92-N92)-Datos!$F$9)*Datos!$J$6,IF((I92-L92-N92)&gt;=Datos!$F$10,(Datos!$I$8+Datos!$J$8)+((I92-L92-N92)-Datos!$F$10)*Datos!$K$6))))</f>
        <v>17985.985666666667</v>
      </c>
      <c r="N92" s="93">
        <f>IF(I92&gt;=Datos!$D$15,(Datos!$D$15*Datos!$C$15),IF(I92&lt;=Datos!$D$15,(I92*Datos!$C$15)))</f>
        <v>3800</v>
      </c>
      <c r="O92" s="93">
        <v>25</v>
      </c>
      <c r="P92" s="93">
        <f t="shared" ref="P92" si="74">SUM(L92:O92)</f>
        <v>25398.485666666667</v>
      </c>
      <c r="Q92" s="95">
        <f>+K92-P92</f>
        <v>99601.514333333325</v>
      </c>
    </row>
    <row r="93" spans="1:17" s="193" customFormat="1" ht="36.75" customHeight="1" x14ac:dyDescent="0.2">
      <c r="A93" s="282" t="s">
        <v>422</v>
      </c>
      <c r="B93" s="283"/>
      <c r="C93" s="191">
        <v>2</v>
      </c>
      <c r="D93" s="308"/>
      <c r="E93" s="308"/>
      <c r="F93" s="308"/>
      <c r="G93" s="308"/>
      <c r="H93" s="309"/>
      <c r="I93" s="201">
        <f>SUM(I91:I92)</f>
        <v>170000</v>
      </c>
      <c r="J93" s="201">
        <f t="shared" ref="J93:Q93" si="75">SUM(J91:J92)</f>
        <v>0</v>
      </c>
      <c r="K93" s="201">
        <f t="shared" si="75"/>
        <v>170000</v>
      </c>
      <c r="L93" s="201">
        <f t="shared" si="75"/>
        <v>4879</v>
      </c>
      <c r="M93" s="201">
        <f t="shared" si="75"/>
        <v>17985.985666666667</v>
      </c>
      <c r="N93" s="201">
        <f t="shared" si="75"/>
        <v>5168</v>
      </c>
      <c r="O93" s="201">
        <f t="shared" si="75"/>
        <v>50</v>
      </c>
      <c r="P93" s="201">
        <f t="shared" si="75"/>
        <v>28082.985666666667</v>
      </c>
      <c r="Q93" s="201">
        <f t="shared" si="75"/>
        <v>141917.01433333333</v>
      </c>
    </row>
    <row r="94" spans="1:17" ht="36.75" customHeight="1" x14ac:dyDescent="0.2">
      <c r="A94" s="282" t="s">
        <v>905</v>
      </c>
      <c r="B94" s="283"/>
      <c r="C94" s="283"/>
      <c r="D94" s="283"/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4"/>
    </row>
    <row r="95" spans="1:17" ht="38.25" customHeight="1" x14ac:dyDescent="0.2">
      <c r="A95" s="244">
        <v>45</v>
      </c>
      <c r="B95" s="91" t="s">
        <v>906</v>
      </c>
      <c r="C95" s="91" t="s">
        <v>385</v>
      </c>
      <c r="D95" s="116" t="s">
        <v>907</v>
      </c>
      <c r="E95" s="92" t="s">
        <v>263</v>
      </c>
      <c r="F95" s="92" t="s">
        <v>261</v>
      </c>
      <c r="G95" s="245">
        <v>46023</v>
      </c>
      <c r="H95" s="255">
        <v>46204</v>
      </c>
      <c r="I95" s="93">
        <v>105000</v>
      </c>
      <c r="J95" s="93">
        <v>0</v>
      </c>
      <c r="K95" s="93">
        <f>SUM(I95:J95)</f>
        <v>105000</v>
      </c>
      <c r="L95" s="93">
        <f>IF(I95&gt;=Datos!$D$14,(Datos!$D$14*Datos!$C$14),IF(I95&lt;=Datos!$D$14,(I95*Datos!$C$14)))</f>
        <v>3013.5</v>
      </c>
      <c r="M95" s="94">
        <f>IF((I95-L95-N95)&lt;=Datos!$G$7,"0",IF((I95-L95-N95)&lt;=Datos!$G$8,((I95-L95-N95)-Datos!$F$8)*Datos!$I$6,IF((I95-L95-N95)&lt;=Datos!$G$9,Datos!$I$8+((I95-L95-N95)-Datos!$F$9)*Datos!$J$6,IF((I95-L95-N95)&gt;=Datos!$F$10,(Datos!$I$8+Datos!$J$8)+((I95-L95-N95)-Datos!$F$10)*Datos!$K$6))))</f>
        <v>13281.485666666667</v>
      </c>
      <c r="N95" s="93">
        <f>IF(I95&gt;=Datos!$D$15,(Datos!$D$15*Datos!$C$15),IF(I95&lt;=Datos!$D$15,(I95*Datos!$C$15)))</f>
        <v>3192</v>
      </c>
      <c r="O95" s="93">
        <v>5025</v>
      </c>
      <c r="P95" s="93">
        <f>SUM(L95:O95)</f>
        <v>24511.985666666667</v>
      </c>
      <c r="Q95" s="95">
        <f>+K95-P95</f>
        <v>80488.014333333325</v>
      </c>
    </row>
    <row r="96" spans="1:17" s="193" customFormat="1" ht="36.75" customHeight="1" x14ac:dyDescent="0.2">
      <c r="A96" s="282" t="s">
        <v>422</v>
      </c>
      <c r="B96" s="283"/>
      <c r="C96" s="191">
        <v>1</v>
      </c>
      <c r="D96" s="308"/>
      <c r="E96" s="308"/>
      <c r="F96" s="308"/>
      <c r="G96" s="308"/>
      <c r="H96" s="309"/>
      <c r="I96" s="201">
        <f t="shared" ref="I96:Q96" si="76">SUM(I95:I95)</f>
        <v>105000</v>
      </c>
      <c r="J96" s="201">
        <f t="shared" si="76"/>
        <v>0</v>
      </c>
      <c r="K96" s="201">
        <f t="shared" si="76"/>
        <v>105000</v>
      </c>
      <c r="L96" s="201">
        <f t="shared" si="76"/>
        <v>3013.5</v>
      </c>
      <c r="M96" s="201">
        <f t="shared" si="76"/>
        <v>13281.485666666667</v>
      </c>
      <c r="N96" s="201">
        <f t="shared" si="76"/>
        <v>3192</v>
      </c>
      <c r="O96" s="201">
        <f t="shared" si="76"/>
        <v>5025</v>
      </c>
      <c r="P96" s="201">
        <f t="shared" si="76"/>
        <v>24511.985666666667</v>
      </c>
      <c r="Q96" s="201">
        <f t="shared" si="76"/>
        <v>80488.014333333325</v>
      </c>
    </row>
    <row r="97" spans="1:17" ht="36.75" customHeight="1" x14ac:dyDescent="0.2">
      <c r="A97" s="282" t="s">
        <v>1065</v>
      </c>
      <c r="B97" s="283"/>
      <c r="C97" s="283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4"/>
    </row>
    <row r="98" spans="1:17" ht="38.25" customHeight="1" x14ac:dyDescent="0.2">
      <c r="A98" s="244">
        <v>46</v>
      </c>
      <c r="B98" s="91" t="s">
        <v>1066</v>
      </c>
      <c r="C98" s="91" t="s">
        <v>385</v>
      </c>
      <c r="D98" s="116" t="s">
        <v>1067</v>
      </c>
      <c r="E98" s="92" t="s">
        <v>263</v>
      </c>
      <c r="F98" s="92" t="s">
        <v>19</v>
      </c>
      <c r="G98" s="245">
        <v>46082</v>
      </c>
      <c r="H98" s="255">
        <v>46266</v>
      </c>
      <c r="I98" s="93">
        <v>105000</v>
      </c>
      <c r="J98" s="93">
        <v>0</v>
      </c>
      <c r="K98" s="93">
        <f>SUM(I98:J98)</f>
        <v>105000</v>
      </c>
      <c r="L98" s="93">
        <f>IF(I98&gt;=Datos!$D$14,(Datos!$D$14*Datos!$C$14),IF(I98&lt;=Datos!$D$14,(I98*Datos!$C$14)))</f>
        <v>3013.5</v>
      </c>
      <c r="M98" s="94">
        <f>IF((I98-L98-N98)&lt;=Datos!$G$7,"0",IF((I98-L98-N98)&lt;=Datos!$G$8,((I98-L98-N98)-Datos!$F$8)*Datos!$I$6,IF((I98-L98-N98)&lt;=Datos!$G$9,Datos!$I$8+((I98-L98-N98)-Datos!$F$9)*Datos!$J$6,IF((I98-L98-N98)&gt;=Datos!$F$10,(Datos!$I$8+Datos!$J$8)+((I98-L98-N98)-Datos!$F$10)*Datos!$K$6))))</f>
        <v>13281.485666666667</v>
      </c>
      <c r="N98" s="93">
        <f>IF(I98&gt;=Datos!$D$15,(Datos!$D$15*Datos!$C$15),IF(I98&lt;=Datos!$D$15,(I98*Datos!$C$15)))</f>
        <v>3192</v>
      </c>
      <c r="O98" s="93">
        <v>25</v>
      </c>
      <c r="P98" s="93">
        <f>SUM(L98:O98)</f>
        <v>19511.985666666667</v>
      </c>
      <c r="Q98" s="95">
        <f>+K98-P98</f>
        <v>85488.014333333325</v>
      </c>
    </row>
    <row r="99" spans="1:17" s="193" customFormat="1" ht="36.75" customHeight="1" x14ac:dyDescent="0.2">
      <c r="A99" s="282" t="s">
        <v>422</v>
      </c>
      <c r="B99" s="283"/>
      <c r="C99" s="191">
        <v>1</v>
      </c>
      <c r="D99" s="308"/>
      <c r="E99" s="308"/>
      <c r="F99" s="308"/>
      <c r="G99" s="308"/>
      <c r="H99" s="309"/>
      <c r="I99" s="201">
        <f t="shared" ref="I99:Q99" si="77">SUM(I98:I98)</f>
        <v>105000</v>
      </c>
      <c r="J99" s="201">
        <f t="shared" si="77"/>
        <v>0</v>
      </c>
      <c r="K99" s="201">
        <f t="shared" si="77"/>
        <v>105000</v>
      </c>
      <c r="L99" s="201">
        <f t="shared" si="77"/>
        <v>3013.5</v>
      </c>
      <c r="M99" s="201">
        <f t="shared" si="77"/>
        <v>13281.485666666667</v>
      </c>
      <c r="N99" s="201">
        <f t="shared" si="77"/>
        <v>3192</v>
      </c>
      <c r="O99" s="201">
        <f t="shared" si="77"/>
        <v>25</v>
      </c>
      <c r="P99" s="201">
        <f t="shared" si="77"/>
        <v>19511.985666666667</v>
      </c>
      <c r="Q99" s="201">
        <f t="shared" si="77"/>
        <v>85488.014333333325</v>
      </c>
    </row>
    <row r="100" spans="1:17" ht="36.75" customHeight="1" x14ac:dyDescent="0.2">
      <c r="A100" s="282" t="s">
        <v>442</v>
      </c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4"/>
    </row>
    <row r="101" spans="1:17" ht="38.25" customHeight="1" x14ac:dyDescent="0.2">
      <c r="A101" s="244">
        <v>47</v>
      </c>
      <c r="B101" s="257" t="s">
        <v>780</v>
      </c>
      <c r="C101" s="258" t="s">
        <v>385</v>
      </c>
      <c r="D101" s="257" t="s">
        <v>781</v>
      </c>
      <c r="E101" s="249" t="s">
        <v>263</v>
      </c>
      <c r="F101" s="249" t="s">
        <v>261</v>
      </c>
      <c r="G101" s="251">
        <v>46113</v>
      </c>
      <c r="H101" s="250">
        <v>46296</v>
      </c>
      <c r="I101" s="117">
        <v>70000</v>
      </c>
      <c r="J101" s="93">
        <v>0</v>
      </c>
      <c r="K101" s="93">
        <f>SUM(I101:J101)</f>
        <v>70000</v>
      </c>
      <c r="L101" s="93">
        <f>IF(I101&gt;=Datos!$D$14,(Datos!$D$14*Datos!$C$14),IF(I101&lt;=Datos!$D$14,(I101*Datos!$C$14)))</f>
        <v>2009</v>
      </c>
      <c r="M101" s="94">
        <f>IF((I101-L101-N101)&lt;=Datos!$G$7,"0",IF((I101-L101-N101)&lt;=Datos!$G$8,((I101-L101-N101)-Datos!$F$8)*Datos!$I$6,IF((I101-L101-N101)&lt;=Datos!$G$9,Datos!$I$8+((I101-L101-N101)-Datos!$F$9)*Datos!$J$6,IF((I101-L101-N101)&gt;=Datos!$F$10,(Datos!$I$8+Datos!$J$8)+((I101-L101-N101)-Datos!$F$10)*Datos!$K$6))))</f>
        <v>5368.4756666666663</v>
      </c>
      <c r="N101" s="93">
        <f>IF(I101&gt;=Datos!$D$15,(Datos!$D$15*Datos!$C$15),IF(I101&lt;=Datos!$D$15,(I101*Datos!$C$15)))</f>
        <v>2128</v>
      </c>
      <c r="O101" s="93">
        <v>25</v>
      </c>
      <c r="P101" s="93">
        <f t="shared" ref="P101:P103" si="78">SUM(L101:O101)</f>
        <v>9530.4756666666653</v>
      </c>
      <c r="Q101" s="93">
        <f t="shared" ref="Q101:Q104" si="79">+K101-P101</f>
        <v>60469.524333333335</v>
      </c>
    </row>
    <row r="102" spans="1:17" ht="38.25" customHeight="1" x14ac:dyDescent="0.2">
      <c r="A102" s="244">
        <v>48</v>
      </c>
      <c r="B102" s="257" t="s">
        <v>1101</v>
      </c>
      <c r="C102" s="258" t="s">
        <v>385</v>
      </c>
      <c r="D102" s="257" t="s">
        <v>781</v>
      </c>
      <c r="E102" s="249" t="s">
        <v>263</v>
      </c>
      <c r="F102" s="249" t="s">
        <v>19</v>
      </c>
      <c r="G102" s="251">
        <v>46113</v>
      </c>
      <c r="H102" s="250">
        <v>46296</v>
      </c>
      <c r="I102" s="117">
        <v>70000</v>
      </c>
      <c r="J102" s="93">
        <v>0</v>
      </c>
      <c r="K102" s="93">
        <f>SUM(I102:J102)</f>
        <v>70000</v>
      </c>
      <c r="L102" s="93">
        <f>IF(I102&gt;=Datos!$D$14,(Datos!$D$14*Datos!$C$14),IF(I102&lt;=Datos!$D$14,(I102*Datos!$C$14)))</f>
        <v>2009</v>
      </c>
      <c r="M102" s="94">
        <f>IF((I102-L102-N102)&lt;=Datos!$G$7,"0",IF((I102-L102-N102)&lt;=Datos!$G$8,((I102-L102-N102)-Datos!$F$8)*Datos!$I$6,IF((I102-L102-N102)&lt;=Datos!$G$9,Datos!$I$8+((I102-L102-N102)-Datos!$F$9)*Datos!$J$6,IF((I102-L102-N102)&gt;=Datos!$F$10,(Datos!$I$8+Datos!$J$8)+((I102-L102-N102)-Datos!$F$10)*Datos!$K$6))))</f>
        <v>5368.4756666666663</v>
      </c>
      <c r="N102" s="93">
        <f>IF(I102&gt;=Datos!$D$15,(Datos!$D$15*Datos!$C$15),IF(I102&lt;=Datos!$D$15,(I102*Datos!$C$15)))</f>
        <v>2128</v>
      </c>
      <c r="O102" s="93">
        <v>25</v>
      </c>
      <c r="P102" s="93">
        <f t="shared" ref="P102" si="80">SUM(L102:O102)</f>
        <v>9530.4756666666653</v>
      </c>
      <c r="Q102" s="93">
        <f t="shared" ref="Q102" si="81">+K102-P102</f>
        <v>60469.524333333335</v>
      </c>
    </row>
    <row r="103" spans="1:17" ht="38.25" customHeight="1" x14ac:dyDescent="0.2">
      <c r="A103" s="244">
        <v>49</v>
      </c>
      <c r="B103" s="133" t="s">
        <v>437</v>
      </c>
      <c r="C103" s="133" t="s">
        <v>385</v>
      </c>
      <c r="D103" s="133" t="s">
        <v>15</v>
      </c>
      <c r="E103" s="249" t="s">
        <v>263</v>
      </c>
      <c r="F103" s="249" t="s">
        <v>261</v>
      </c>
      <c r="G103" s="245">
        <v>46113</v>
      </c>
      <c r="H103" s="245">
        <v>46296</v>
      </c>
      <c r="I103" s="93">
        <v>80000</v>
      </c>
      <c r="J103" s="93">
        <v>0</v>
      </c>
      <c r="K103" s="93">
        <f t="shared" ref="K103:K104" si="82">SUM(I103:J103)</f>
        <v>80000</v>
      </c>
      <c r="L103" s="93">
        <f>IF(I103&gt;=Datos!$D$14,(Datos!$D$14*Datos!$C$14),IF(I103&lt;=Datos!$D$14,(I103*Datos!$C$14)))</f>
        <v>2296</v>
      </c>
      <c r="M103" s="94">
        <f>IF((I103-L103-N103)&lt;=Datos!$G$7,"0",IF((I103-L103-N103)&lt;=Datos!$G$8,((I103-L103-N103)-Datos!$F$8)*Datos!$I$6,IF((I103-L103-N103)&lt;=Datos!$G$9,Datos!$I$8+((I103-L103-N103)-Datos!$F$9)*Datos!$J$6,IF((I103-L103-N103)&gt;=Datos!$F$10,(Datos!$I$8+Datos!$J$8)+((I103-L103-N103)-Datos!$F$10)*Datos!$K$6))))</f>
        <v>7400.8606666666674</v>
      </c>
      <c r="N103" s="93">
        <f>IF(I103&gt;=Datos!$D$15,(Datos!$D$15*Datos!$C$15),IF(I103&lt;=Datos!$D$15,(I103*Datos!$C$15)))</f>
        <v>2432</v>
      </c>
      <c r="O103" s="93">
        <v>25</v>
      </c>
      <c r="P103" s="93">
        <f t="shared" si="78"/>
        <v>12153.860666666667</v>
      </c>
      <c r="Q103" s="95">
        <f t="shared" si="79"/>
        <v>67846.139333333325</v>
      </c>
    </row>
    <row r="104" spans="1:17" ht="38.25" customHeight="1" x14ac:dyDescent="0.2">
      <c r="A104" s="244">
        <v>50</v>
      </c>
      <c r="B104" s="91" t="s">
        <v>387</v>
      </c>
      <c r="C104" s="91" t="s">
        <v>265</v>
      </c>
      <c r="D104" s="91" t="s">
        <v>391</v>
      </c>
      <c r="E104" s="92" t="s">
        <v>263</v>
      </c>
      <c r="F104" s="92" t="s">
        <v>19</v>
      </c>
      <c r="G104" s="245">
        <v>46023</v>
      </c>
      <c r="H104" s="255">
        <v>46204</v>
      </c>
      <c r="I104" s="93">
        <v>60000</v>
      </c>
      <c r="J104" s="93">
        <v>0</v>
      </c>
      <c r="K104" s="93">
        <f t="shared" si="82"/>
        <v>60000</v>
      </c>
      <c r="L104" s="93">
        <f>IF(I104&gt;=Datos!$D$14,(Datos!$D$14*Datos!$C$14),IF(I104&lt;=Datos!$D$14,(I104*Datos!$C$14)))</f>
        <v>1722</v>
      </c>
      <c r="M104" s="94">
        <f>IF((I104-L104-N104)&lt;=Datos!$G$7,"0",IF((I104-L104-N104)&lt;=Datos!$G$8,((I104-L104-N104)-Datos!$F$8)*Datos!$I$6,IF((I104-L104-N104)&lt;=Datos!$G$9,Datos!$I$8+((I104-L104-N104)-Datos!$F$9)*Datos!$J$6,IF((I104-L104-N104)&gt;=Datos!$F$10,(Datos!$I$8+Datos!$J$8)+((I104-L104-N104)-Datos!$F$10)*Datos!$K$6))))</f>
        <v>3486.6756666666661</v>
      </c>
      <c r="N104" s="93">
        <f>IF(I104&gt;=Datos!$D$15,(Datos!$D$15*Datos!$C$15),IF(I104&lt;=Datos!$D$15,(I104*Datos!$C$15)))</f>
        <v>1824</v>
      </c>
      <c r="O104" s="93">
        <v>25</v>
      </c>
      <c r="P104" s="93">
        <f>SUM(L104:O104)</f>
        <v>7057.6756666666661</v>
      </c>
      <c r="Q104" s="95">
        <f t="shared" si="79"/>
        <v>52942.324333333338</v>
      </c>
    </row>
    <row r="105" spans="1:17" s="193" customFormat="1" ht="36.75" customHeight="1" x14ac:dyDescent="0.2">
      <c r="A105" s="282" t="s">
        <v>422</v>
      </c>
      <c r="B105" s="283"/>
      <c r="C105" s="191">
        <v>4</v>
      </c>
      <c r="D105" s="191"/>
      <c r="E105" s="192"/>
      <c r="F105" s="246"/>
      <c r="G105" s="247"/>
      <c r="H105" s="248"/>
      <c r="I105" s="145">
        <f t="shared" ref="I105:Q105" si="83">SUM(I101:I104)</f>
        <v>280000</v>
      </c>
      <c r="J105" s="145">
        <f t="shared" si="83"/>
        <v>0</v>
      </c>
      <c r="K105" s="145">
        <f t="shared" si="83"/>
        <v>280000</v>
      </c>
      <c r="L105" s="145">
        <f t="shared" si="83"/>
        <v>8036</v>
      </c>
      <c r="M105" s="145">
        <f t="shared" si="83"/>
        <v>21624.487666666664</v>
      </c>
      <c r="N105" s="145">
        <f t="shared" si="83"/>
        <v>8512</v>
      </c>
      <c r="O105" s="145">
        <f t="shared" si="83"/>
        <v>100</v>
      </c>
      <c r="P105" s="145">
        <f t="shared" si="83"/>
        <v>38272.487666666668</v>
      </c>
      <c r="Q105" s="145">
        <f t="shared" si="83"/>
        <v>241727.51233333332</v>
      </c>
    </row>
    <row r="106" spans="1:17" ht="36.75" customHeight="1" x14ac:dyDescent="0.2">
      <c r="A106" s="282" t="s">
        <v>900</v>
      </c>
      <c r="B106" s="283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4"/>
    </row>
    <row r="107" spans="1:17" ht="38.25" customHeight="1" x14ac:dyDescent="0.2">
      <c r="A107" s="259">
        <v>51</v>
      </c>
      <c r="B107" s="115" t="s">
        <v>499</v>
      </c>
      <c r="C107" s="116" t="s">
        <v>310</v>
      </c>
      <c r="D107" s="116" t="s">
        <v>500</v>
      </c>
      <c r="E107" s="92" t="s">
        <v>263</v>
      </c>
      <c r="F107" s="92" t="s">
        <v>19</v>
      </c>
      <c r="G107" s="255">
        <v>46082</v>
      </c>
      <c r="H107" s="245">
        <v>46266</v>
      </c>
      <c r="I107" s="117">
        <v>60000</v>
      </c>
      <c r="J107" s="93">
        <v>0</v>
      </c>
      <c r="K107" s="93">
        <f t="shared" ref="K107" si="84">SUM(I107:J107)</f>
        <v>60000</v>
      </c>
      <c r="L107" s="93">
        <f>IF(I107&gt;=Datos!$D$14,(Datos!$D$14*Datos!$C$14),IF(I107&lt;=Datos!$D$14,(I107*Datos!$C$14)))</f>
        <v>1722</v>
      </c>
      <c r="M107" s="94">
        <f>IF((I107-L107-N107)&lt;=Datos!$G$7,"0",IF((I107-L107-N107)&lt;=Datos!$G$8,((I107-L107-N107)-Datos!$F$8)*Datos!$I$6,IF((I107-L107-N107)&lt;=Datos!$G$9,Datos!$I$8+((I107-L107-N107)-Datos!$F$9)*Datos!$J$6,IF((I107-L107-N107)&gt;=Datos!$F$10,(Datos!$I$8+Datos!$J$8)+((I107-L107-N107)-Datos!$F$10)*Datos!$K$6))))</f>
        <v>3486.6756666666661</v>
      </c>
      <c r="N107" s="93">
        <f>IF(I107&gt;=Datos!$D$15,(Datos!$D$15*Datos!$C$15),IF(I107&lt;=Datos!$D$15,(I107*Datos!$C$15)))</f>
        <v>1824</v>
      </c>
      <c r="O107" s="93">
        <v>25</v>
      </c>
      <c r="P107" s="93">
        <f>SUM(L107:O107)</f>
        <v>7057.6756666666661</v>
      </c>
      <c r="Q107" s="95">
        <f>+K107-P107</f>
        <v>52942.324333333338</v>
      </c>
    </row>
    <row r="108" spans="1:17" ht="38.25" customHeight="1" x14ac:dyDescent="0.2">
      <c r="A108" s="259">
        <v>52</v>
      </c>
      <c r="B108" s="115" t="s">
        <v>1064</v>
      </c>
      <c r="C108" s="116" t="s">
        <v>265</v>
      </c>
      <c r="D108" s="116" t="s">
        <v>500</v>
      </c>
      <c r="E108" s="92" t="s">
        <v>263</v>
      </c>
      <c r="F108" s="92" t="s">
        <v>261</v>
      </c>
      <c r="G108" s="255">
        <v>46082</v>
      </c>
      <c r="H108" s="245">
        <v>46266</v>
      </c>
      <c r="I108" s="117">
        <v>60000</v>
      </c>
      <c r="J108" s="93">
        <v>0</v>
      </c>
      <c r="K108" s="93">
        <f t="shared" ref="K108" si="85">SUM(I108:J108)</f>
        <v>60000</v>
      </c>
      <c r="L108" s="93">
        <f>IF(I108&gt;=Datos!$D$14,(Datos!$D$14*Datos!$C$14),IF(I108&lt;=Datos!$D$14,(I108*Datos!$C$14)))</f>
        <v>1722</v>
      </c>
      <c r="M108" s="94">
        <f>IF((I108-L108-N108)&lt;=Datos!$G$7,"0",IF((I108-L108-N108)&lt;=Datos!$G$8,((I108-L108-N108)-Datos!$F$8)*Datos!$I$6,IF((I108-L108-N108)&lt;=Datos!$G$9,Datos!$I$8+((I108-L108-N108)-Datos!$F$9)*Datos!$J$6,IF((I108-L108-N108)&gt;=Datos!$F$10,(Datos!$I$8+Datos!$J$8)+((I108-L108-N108)-Datos!$F$10)*Datos!$K$6))))</f>
        <v>3486.6756666666661</v>
      </c>
      <c r="N108" s="93">
        <f>IF(I108&gt;=Datos!$D$15,(Datos!$D$15*Datos!$C$15),IF(I108&lt;=Datos!$D$15,(I108*Datos!$C$15)))</f>
        <v>1824</v>
      </c>
      <c r="O108" s="93">
        <v>25</v>
      </c>
      <c r="P108" s="93">
        <f>SUM(L108:O108)</f>
        <v>7057.6756666666661</v>
      </c>
      <c r="Q108" s="95">
        <f>+K108-P108</f>
        <v>52942.324333333338</v>
      </c>
    </row>
    <row r="109" spans="1:17" ht="38.25" customHeight="1" x14ac:dyDescent="0.2">
      <c r="A109" s="259">
        <v>53</v>
      </c>
      <c r="B109" s="115" t="s">
        <v>28</v>
      </c>
      <c r="C109" s="116" t="s">
        <v>385</v>
      </c>
      <c r="D109" s="116" t="s">
        <v>448</v>
      </c>
      <c r="E109" s="92" t="s">
        <v>263</v>
      </c>
      <c r="F109" s="92" t="s">
        <v>19</v>
      </c>
      <c r="G109" s="255">
        <v>46082</v>
      </c>
      <c r="H109" s="245">
        <v>46266</v>
      </c>
      <c r="I109" s="117">
        <v>130000</v>
      </c>
      <c r="J109" s="93">
        <v>0</v>
      </c>
      <c r="K109" s="93">
        <f t="shared" ref="K109" si="86">SUM(I109:J109)</f>
        <v>130000</v>
      </c>
      <c r="L109" s="93">
        <f>IF(I109&gt;=Datos!$D$14,(Datos!$D$14*Datos!$C$14),IF(I109&lt;=Datos!$D$14,(I109*Datos!$C$14)))</f>
        <v>3731</v>
      </c>
      <c r="M109" s="94">
        <f>IF((I109-L109-N109)&lt;=Datos!$G$7,"0",IF((I109-L109-N109)&lt;=Datos!$G$8,((I109-L109-N109)-Datos!$F$8)*Datos!$I$6,IF((I109-L109-N109)&lt;=Datos!$G$9,Datos!$I$8+((I109-L109-N109)-Datos!$F$9)*Datos!$J$6,IF((I109-L109-N109)&gt;=Datos!$F$10,(Datos!$I$8+Datos!$J$8)+((I109-L109-N109)-Datos!$F$10)*Datos!$K$6))))</f>
        <v>19162.110666666667</v>
      </c>
      <c r="N109" s="93">
        <f>IF(I109&gt;=Datos!$D$15,(Datos!$D$15*Datos!$C$15),IF(I109&lt;=Datos!$D$15,(I109*Datos!$C$15)))</f>
        <v>3952</v>
      </c>
      <c r="O109" s="93">
        <v>6453.62</v>
      </c>
      <c r="P109" s="93">
        <f>SUM(L109:O109)</f>
        <v>33298.73066666667</v>
      </c>
      <c r="Q109" s="95">
        <f>+K109-P109</f>
        <v>96701.26933333333</v>
      </c>
    </row>
    <row r="110" spans="1:17" s="193" customFormat="1" ht="36.75" customHeight="1" x14ac:dyDescent="0.2">
      <c r="A110" s="282" t="s">
        <v>422</v>
      </c>
      <c r="B110" s="283"/>
      <c r="C110" s="191">
        <v>3</v>
      </c>
      <c r="D110" s="308"/>
      <c r="E110" s="308"/>
      <c r="F110" s="308"/>
      <c r="G110" s="308"/>
      <c r="H110" s="309"/>
      <c r="I110" s="201">
        <f t="shared" ref="I110:Q110" si="87">SUM(I107:I109)</f>
        <v>250000</v>
      </c>
      <c r="J110" s="201">
        <f t="shared" si="87"/>
        <v>0</v>
      </c>
      <c r="K110" s="201">
        <f t="shared" si="87"/>
        <v>250000</v>
      </c>
      <c r="L110" s="201">
        <f t="shared" si="87"/>
        <v>7175</v>
      </c>
      <c r="M110" s="201">
        <f t="shared" si="87"/>
        <v>26135.462</v>
      </c>
      <c r="N110" s="201">
        <f t="shared" si="87"/>
        <v>7600</v>
      </c>
      <c r="O110" s="201">
        <f t="shared" si="87"/>
        <v>6503.62</v>
      </c>
      <c r="P110" s="201">
        <f t="shared" si="87"/>
        <v>47414.082000000002</v>
      </c>
      <c r="Q110" s="201">
        <f t="shared" si="87"/>
        <v>202585.91800000001</v>
      </c>
    </row>
    <row r="111" spans="1:17" ht="36.75" customHeight="1" x14ac:dyDescent="0.2">
      <c r="A111" s="282" t="s">
        <v>426</v>
      </c>
      <c r="B111" s="283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4"/>
    </row>
    <row r="112" spans="1:17" ht="38.25" customHeight="1" x14ac:dyDescent="0.2">
      <c r="A112" s="244">
        <v>54</v>
      </c>
      <c r="B112" s="91" t="s">
        <v>272</v>
      </c>
      <c r="C112" s="91" t="s">
        <v>385</v>
      </c>
      <c r="D112" s="116" t="s">
        <v>396</v>
      </c>
      <c r="E112" s="92" t="s">
        <v>263</v>
      </c>
      <c r="F112" s="92" t="s">
        <v>19</v>
      </c>
      <c r="G112" s="245">
        <v>45992</v>
      </c>
      <c r="H112" s="255">
        <v>46174</v>
      </c>
      <c r="I112" s="93">
        <v>130000</v>
      </c>
      <c r="J112" s="93">
        <v>0</v>
      </c>
      <c r="K112" s="93">
        <f>SUM(I112:J112)</f>
        <v>130000</v>
      </c>
      <c r="L112" s="93">
        <f>IF(I112&gt;=Datos!$D$14,(Datos!$D$14*Datos!$C$14),IF(I112&lt;=Datos!$D$14,(I112*Datos!$C$14)))</f>
        <v>3731</v>
      </c>
      <c r="M112" s="94">
        <f>IF((I112-L112-N112)&lt;=Datos!$G$7,"0",IF((I112-L112-N112)&lt;=Datos!$G$8,((I112-L112-N112)-Datos!$F$8)*Datos!$I$6,IF((I112-L112-N112)&lt;=Datos!$G$9,Datos!$I$8+((I112-L112-N112)-Datos!$F$9)*Datos!$J$6,IF((I112-L112-N112)&gt;=Datos!$F$10,(Datos!$I$8+Datos!$J$8)+((I112-L112-N112)-Datos!$F$10)*Datos!$K$6))))</f>
        <v>19162.110666666667</v>
      </c>
      <c r="N112" s="93">
        <f>IF(I112&gt;=Datos!$D$15,(Datos!$D$15*Datos!$C$15),IF(I112&lt;=Datos!$D$15,(I112*Datos!$C$15)))</f>
        <v>3952</v>
      </c>
      <c r="O112" s="93">
        <v>25</v>
      </c>
      <c r="P112" s="93">
        <f>SUM(L112:O112)</f>
        <v>26870.110666666667</v>
      </c>
      <c r="Q112" s="95">
        <f>+K112-P112</f>
        <v>103129.88933333333</v>
      </c>
    </row>
    <row r="113" spans="1:17" s="193" customFormat="1" ht="36.75" customHeight="1" x14ac:dyDescent="0.2">
      <c r="A113" s="282" t="s">
        <v>422</v>
      </c>
      <c r="B113" s="283"/>
      <c r="C113" s="191">
        <v>1</v>
      </c>
      <c r="D113" s="308"/>
      <c r="E113" s="308"/>
      <c r="F113" s="308"/>
      <c r="G113" s="308"/>
      <c r="H113" s="309"/>
      <c r="I113" s="201">
        <f>SUM(I112)</f>
        <v>130000</v>
      </c>
      <c r="J113" s="201">
        <f t="shared" ref="J113:Q113" si="88">SUM(J112)</f>
        <v>0</v>
      </c>
      <c r="K113" s="201">
        <f t="shared" si="88"/>
        <v>130000</v>
      </c>
      <c r="L113" s="201">
        <f t="shared" si="88"/>
        <v>3731</v>
      </c>
      <c r="M113" s="201">
        <f t="shared" si="88"/>
        <v>19162.110666666667</v>
      </c>
      <c r="N113" s="201">
        <f t="shared" si="88"/>
        <v>3952</v>
      </c>
      <c r="O113" s="201">
        <f t="shared" si="88"/>
        <v>25</v>
      </c>
      <c r="P113" s="201">
        <f t="shared" si="88"/>
        <v>26870.110666666667</v>
      </c>
      <c r="Q113" s="201">
        <f t="shared" si="88"/>
        <v>103129.88933333333</v>
      </c>
    </row>
    <row r="114" spans="1:17" ht="36.75" customHeight="1" x14ac:dyDescent="0.2">
      <c r="A114" s="282" t="s">
        <v>721</v>
      </c>
      <c r="B114" s="283"/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283"/>
      <c r="P114" s="283"/>
      <c r="Q114" s="284"/>
    </row>
    <row r="115" spans="1:17" ht="38.25" customHeight="1" x14ac:dyDescent="0.2">
      <c r="A115" s="244">
        <v>55</v>
      </c>
      <c r="B115" s="231" t="s">
        <v>646</v>
      </c>
      <c r="C115" s="231" t="s">
        <v>385</v>
      </c>
      <c r="D115" s="231" t="s">
        <v>251</v>
      </c>
      <c r="E115" s="249" t="s">
        <v>263</v>
      </c>
      <c r="F115" s="249" t="s">
        <v>19</v>
      </c>
      <c r="G115" s="250">
        <v>46143</v>
      </c>
      <c r="H115" s="251">
        <v>46327</v>
      </c>
      <c r="I115" s="93">
        <v>65000</v>
      </c>
      <c r="J115" s="93">
        <v>0</v>
      </c>
      <c r="K115" s="93">
        <f>SUM(I115:J115)</f>
        <v>65000</v>
      </c>
      <c r="L115" s="93">
        <f>IF(I115&gt;=Datos!$D$14,(Datos!$D$14*Datos!$C$14),IF(I115&lt;=Datos!$D$14,(I115*Datos!$C$14)))</f>
        <v>1865.5</v>
      </c>
      <c r="M115" s="94">
        <v>4043.62</v>
      </c>
      <c r="N115" s="93">
        <f>IF(I115&gt;=Datos!$D$15,(Datos!$D$15*Datos!$C$15),IF(I115&lt;=Datos!$D$15,(I115*Datos!$C$15)))</f>
        <v>1976</v>
      </c>
      <c r="O115" s="93">
        <v>13931.73</v>
      </c>
      <c r="P115" s="93">
        <f>+L115+M115+N115+O115</f>
        <v>21816.85</v>
      </c>
      <c r="Q115" s="95">
        <f>+I115-P115</f>
        <v>43183.15</v>
      </c>
    </row>
    <row r="116" spans="1:17" ht="38.25" customHeight="1" x14ac:dyDescent="0.2">
      <c r="A116" s="244">
        <v>56</v>
      </c>
      <c r="B116" s="188" t="s">
        <v>336</v>
      </c>
      <c r="C116" s="188" t="s">
        <v>385</v>
      </c>
      <c r="D116" s="188" t="s">
        <v>251</v>
      </c>
      <c r="E116" s="92" t="s">
        <v>263</v>
      </c>
      <c r="F116" s="92" t="s">
        <v>19</v>
      </c>
      <c r="G116" s="245">
        <v>46082</v>
      </c>
      <c r="H116" s="245">
        <v>46266</v>
      </c>
      <c r="I116" s="253">
        <v>60000</v>
      </c>
      <c r="J116" s="93">
        <v>0</v>
      </c>
      <c r="K116" s="93">
        <f>SUM(I116:J116)</f>
        <v>60000</v>
      </c>
      <c r="L116" s="93">
        <f>IF(I116&gt;=Datos!$D$14,(Datos!$D$14*Datos!$C$14),IF(I116&lt;=Datos!$D$14,(I116*Datos!$C$14)))</f>
        <v>1722</v>
      </c>
      <c r="M116" s="94">
        <f>IF((I116-L116-N116)&lt;=Datos!$G$7,"0",IF((I116-L116-N116)&lt;=Datos!$G$8,((I116-L116-N116)-Datos!$F$8)*Datos!$I$6,IF((I116-L116-N116)&lt;=Datos!$G$9,Datos!$I$8+((I116-L116-N116)-Datos!$F$9)*Datos!$J$6,IF((I116-L116-N116)&gt;=Datos!$F$10,(Datos!$I$8+Datos!$J$8)+((I116-L116-N116)-Datos!$F$10)*Datos!$K$6))))</f>
        <v>3486.6756666666661</v>
      </c>
      <c r="N116" s="93">
        <f>IF(I116&gt;=Datos!$D$15,(Datos!$D$15*Datos!$C$15),IF(I116&lt;=Datos!$D$15,(I116*Datos!$C$15)))</f>
        <v>1824</v>
      </c>
      <c r="O116" s="93">
        <v>2037.78</v>
      </c>
      <c r="P116" s="93">
        <f>SUM(L116:O116)</f>
        <v>9070.4556666666667</v>
      </c>
      <c r="Q116" s="95">
        <f>+K116-P116</f>
        <v>50929.544333333331</v>
      </c>
    </row>
    <row r="117" spans="1:17" s="193" customFormat="1" ht="36.75" customHeight="1" x14ac:dyDescent="0.2">
      <c r="A117" s="282" t="s">
        <v>422</v>
      </c>
      <c r="B117" s="283"/>
      <c r="C117" s="191">
        <v>2</v>
      </c>
      <c r="D117" s="308"/>
      <c r="E117" s="308"/>
      <c r="F117" s="308"/>
      <c r="G117" s="308"/>
      <c r="H117" s="309"/>
      <c r="I117" s="256">
        <f>SUM(I115:I116)</f>
        <v>125000</v>
      </c>
      <c r="J117" s="256">
        <f t="shared" ref="J117:Q117" si="89">SUM(J115:J116)</f>
        <v>0</v>
      </c>
      <c r="K117" s="256">
        <f t="shared" si="89"/>
        <v>125000</v>
      </c>
      <c r="L117" s="256">
        <f t="shared" si="89"/>
        <v>3587.5</v>
      </c>
      <c r="M117" s="256">
        <f t="shared" si="89"/>
        <v>7530.295666666666</v>
      </c>
      <c r="N117" s="256">
        <f t="shared" si="89"/>
        <v>3800</v>
      </c>
      <c r="O117" s="256">
        <f t="shared" si="89"/>
        <v>15969.51</v>
      </c>
      <c r="P117" s="256">
        <f t="shared" si="89"/>
        <v>30887.305666666667</v>
      </c>
      <c r="Q117" s="256">
        <f t="shared" si="89"/>
        <v>94112.694333333333</v>
      </c>
    </row>
    <row r="118" spans="1:17" ht="36.75" customHeight="1" x14ac:dyDescent="0.2">
      <c r="A118" s="282" t="s">
        <v>595</v>
      </c>
      <c r="B118" s="283"/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4"/>
    </row>
    <row r="119" spans="1:17" ht="38.25" customHeight="1" x14ac:dyDescent="0.2">
      <c r="A119" s="244">
        <v>57</v>
      </c>
      <c r="B119" s="91" t="s">
        <v>782</v>
      </c>
      <c r="C119" s="91" t="s">
        <v>310</v>
      </c>
      <c r="D119" s="91" t="s">
        <v>783</v>
      </c>
      <c r="E119" s="92" t="s">
        <v>263</v>
      </c>
      <c r="F119" s="249" t="s">
        <v>19</v>
      </c>
      <c r="G119" s="250">
        <v>46113</v>
      </c>
      <c r="H119" s="251">
        <v>46296</v>
      </c>
      <c r="I119" s="93">
        <v>45000</v>
      </c>
      <c r="J119" s="93">
        <v>0</v>
      </c>
      <c r="K119" s="93">
        <f>SUM(I119:J119)</f>
        <v>45000</v>
      </c>
      <c r="L119" s="93">
        <f>IF(I119&gt;=Datos!$D$14,(Datos!$D$14*Datos!$C$14),IF(I119&lt;=Datos!$D$14,(I119*Datos!$C$14)))</f>
        <v>1291.5</v>
      </c>
      <c r="M119" s="94">
        <f>IF((I119-L119-N119)&lt;=Datos!$G$7,"0",IF((I119-L119-N119)&lt;=Datos!$G$8,((I119-L119-N119)-Datos!$F$8)*Datos!$I$6,IF((I119-L119-N119)&lt;=Datos!$G$9,Datos!$I$8+((I119-L119-N119)-Datos!$F$9)*Datos!$J$6,IF((I119-L119-N119)&gt;=Datos!$F$10,(Datos!$I$8+Datos!$J$8)+((I119-L119-N119)-Datos!$F$10)*Datos!$K$6))))</f>
        <v>1148.3234999999997</v>
      </c>
      <c r="N119" s="93">
        <f>IF(I119&gt;=Datos!$D$15,(Datos!$D$15*Datos!$C$15),IF(I119&lt;=Datos!$D$15,(I119*Datos!$C$15)))</f>
        <v>1368</v>
      </c>
      <c r="O119" s="93">
        <v>25</v>
      </c>
      <c r="P119" s="93">
        <f>+L119+M119+N119+O119</f>
        <v>3832.8234999999995</v>
      </c>
      <c r="Q119" s="95">
        <f>+I119-P119</f>
        <v>41167.176500000001</v>
      </c>
    </row>
    <row r="120" spans="1:17" ht="38.25" customHeight="1" x14ac:dyDescent="0.2">
      <c r="A120" s="244">
        <v>58</v>
      </c>
      <c r="B120" s="91" t="s">
        <v>388</v>
      </c>
      <c r="C120" s="91" t="s">
        <v>385</v>
      </c>
      <c r="D120" s="91" t="s">
        <v>596</v>
      </c>
      <c r="E120" s="92" t="s">
        <v>263</v>
      </c>
      <c r="F120" s="249" t="s">
        <v>19</v>
      </c>
      <c r="G120" s="250">
        <v>46023</v>
      </c>
      <c r="H120" s="251">
        <v>46204</v>
      </c>
      <c r="I120" s="93">
        <v>120000</v>
      </c>
      <c r="J120" s="93">
        <v>0</v>
      </c>
      <c r="K120" s="93">
        <f>SUM(I120:J120)</f>
        <v>120000</v>
      </c>
      <c r="L120" s="93">
        <f>IF(I120&gt;=Datos!$D$14,(Datos!$D$14*Datos!$C$14),IF(I120&lt;=Datos!$D$14,(I120*Datos!$C$14)))</f>
        <v>3444</v>
      </c>
      <c r="M120" s="94">
        <f>IF((I120-L120-N120)&lt;=Datos!$G$7,"0",IF((I120-L120-N120)&lt;=Datos!$G$8,((I120-L120-N120)-Datos!$F$8)*Datos!$I$6,IF((I120-L120-N120)&lt;=Datos!$G$9,Datos!$I$8+((I120-L120-N120)-Datos!$F$9)*Datos!$J$6,IF((I120-L120-N120)&gt;=Datos!$F$10,(Datos!$I$8+Datos!$J$8)+((I120-L120-N120)-Datos!$F$10)*Datos!$K$6))))</f>
        <v>16809.860666666667</v>
      </c>
      <c r="N120" s="93">
        <f>IF(I120&gt;=Datos!$D$15,(Datos!$D$15*Datos!$C$15),IF(I120&lt;=Datos!$D$15,(I120*Datos!$C$15)))</f>
        <v>3648</v>
      </c>
      <c r="O120" s="93">
        <v>9159.33</v>
      </c>
      <c r="P120" s="93">
        <f>+L120+M120+N120+O120</f>
        <v>33061.190666666669</v>
      </c>
      <c r="Q120" s="95">
        <f>+I120-P120</f>
        <v>86938.809333333338</v>
      </c>
    </row>
    <row r="121" spans="1:17" s="193" customFormat="1" ht="36.75" customHeight="1" x14ac:dyDescent="0.2">
      <c r="A121" s="282" t="s">
        <v>422</v>
      </c>
      <c r="B121" s="283"/>
      <c r="C121" s="191">
        <v>2</v>
      </c>
      <c r="D121" s="308"/>
      <c r="E121" s="308"/>
      <c r="F121" s="308"/>
      <c r="G121" s="308"/>
      <c r="H121" s="309"/>
      <c r="I121" s="256">
        <f>SUM(I119:I120)</f>
        <v>165000</v>
      </c>
      <c r="J121" s="256">
        <f t="shared" ref="J121:Q121" si="90">SUM(J119:J120)</f>
        <v>0</v>
      </c>
      <c r="K121" s="256">
        <f t="shared" si="90"/>
        <v>165000</v>
      </c>
      <c r="L121" s="256">
        <f t="shared" si="90"/>
        <v>4735.5</v>
      </c>
      <c r="M121" s="256">
        <f t="shared" si="90"/>
        <v>17958.184166666666</v>
      </c>
      <c r="N121" s="256">
        <f t="shared" si="90"/>
        <v>5016</v>
      </c>
      <c r="O121" s="256">
        <f t="shared" si="90"/>
        <v>9184.33</v>
      </c>
      <c r="P121" s="256">
        <f t="shared" si="90"/>
        <v>36894.014166666668</v>
      </c>
      <c r="Q121" s="256">
        <f t="shared" si="90"/>
        <v>128105.98583333334</v>
      </c>
    </row>
    <row r="122" spans="1:17" ht="36.75" customHeight="1" x14ac:dyDescent="0.2">
      <c r="A122" s="282" t="s">
        <v>454</v>
      </c>
      <c r="B122" s="283"/>
      <c r="C122" s="283"/>
      <c r="D122" s="283"/>
      <c r="E122" s="283"/>
      <c r="F122" s="283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  <c r="Q122" s="284"/>
    </row>
    <row r="123" spans="1:17" ht="38.25" customHeight="1" x14ac:dyDescent="0.2">
      <c r="A123" s="244">
        <v>59</v>
      </c>
      <c r="B123" s="188" t="s">
        <v>508</v>
      </c>
      <c r="C123" s="188" t="s">
        <v>385</v>
      </c>
      <c r="D123" s="188" t="s">
        <v>639</v>
      </c>
      <c r="E123" s="92" t="s">
        <v>263</v>
      </c>
      <c r="F123" s="92" t="s">
        <v>19</v>
      </c>
      <c r="G123" s="245">
        <v>46113</v>
      </c>
      <c r="H123" s="245">
        <v>46296</v>
      </c>
      <c r="I123" s="253">
        <v>120000</v>
      </c>
      <c r="J123" s="93">
        <v>0</v>
      </c>
      <c r="K123" s="93">
        <f t="shared" ref="K123" si="91">SUM(I123:J123)</f>
        <v>120000</v>
      </c>
      <c r="L123" s="93">
        <f>IF(I123&gt;=Datos!$D$14,(Datos!$D$14*Datos!$C$14),IF(I123&lt;=Datos!$D$14,(I123*Datos!$C$14)))</f>
        <v>3444</v>
      </c>
      <c r="M123" s="94">
        <f>IF((I123-L123-N123)&lt;=Datos!$G$7,"0",IF((I123-L123-N123)&lt;=Datos!$G$8,((I123-L123-N123)-Datos!$F$8)*Datos!$I$6,IF((I123-L123-N123)&lt;=Datos!$G$9,Datos!$I$8+((I123-L123-N123)-Datos!$F$9)*Datos!$J$6,IF((I123-L123-N123)&gt;=Datos!$F$10,(Datos!$I$8+Datos!$J$8)+((I123-L123-N123)-Datos!$F$10)*Datos!$K$6))))</f>
        <v>16809.860666666667</v>
      </c>
      <c r="N123" s="93">
        <f>IF(I123&gt;=Datos!$D$15,(Datos!$D$15*Datos!$C$15),IF(I123&lt;=Datos!$D$15,(I123*Datos!$C$15)))</f>
        <v>3648</v>
      </c>
      <c r="O123" s="93">
        <v>27050.1</v>
      </c>
      <c r="P123" s="93">
        <f>SUM(L123:O123)</f>
        <v>50951.960666666666</v>
      </c>
      <c r="Q123" s="95">
        <f>+K123-P123</f>
        <v>69048.039333333334</v>
      </c>
    </row>
    <row r="124" spans="1:17" s="193" customFormat="1" ht="36.75" customHeight="1" x14ac:dyDescent="0.2">
      <c r="A124" s="282" t="s">
        <v>422</v>
      </c>
      <c r="B124" s="283"/>
      <c r="C124" s="191">
        <v>1</v>
      </c>
      <c r="D124" s="308"/>
      <c r="E124" s="308"/>
      <c r="F124" s="308"/>
      <c r="G124" s="308"/>
      <c r="H124" s="309"/>
      <c r="I124" s="201">
        <f>SUM(I123:I123)</f>
        <v>120000</v>
      </c>
      <c r="J124" s="201">
        <f>SUM(J116:J116)</f>
        <v>0</v>
      </c>
      <c r="K124" s="201">
        <f t="shared" ref="K124:Q124" si="92">SUM(K123:K123)</f>
        <v>120000</v>
      </c>
      <c r="L124" s="201">
        <f t="shared" si="92"/>
        <v>3444</v>
      </c>
      <c r="M124" s="201">
        <f t="shared" si="92"/>
        <v>16809.860666666667</v>
      </c>
      <c r="N124" s="201">
        <f t="shared" si="92"/>
        <v>3648</v>
      </c>
      <c r="O124" s="201">
        <f t="shared" si="92"/>
        <v>27050.1</v>
      </c>
      <c r="P124" s="201">
        <f t="shared" si="92"/>
        <v>50951.960666666666</v>
      </c>
      <c r="Q124" s="201">
        <f t="shared" si="92"/>
        <v>69048.039333333334</v>
      </c>
    </row>
    <row r="125" spans="1:17" ht="36.75" customHeight="1" x14ac:dyDescent="0.2">
      <c r="A125" s="282" t="s">
        <v>977</v>
      </c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4"/>
    </row>
    <row r="126" spans="1:17" ht="38.25" customHeight="1" x14ac:dyDescent="0.2">
      <c r="A126" s="244">
        <v>60</v>
      </c>
      <c r="B126" s="231" t="s">
        <v>976</v>
      </c>
      <c r="C126" s="231" t="s">
        <v>385</v>
      </c>
      <c r="D126" s="231" t="s">
        <v>978</v>
      </c>
      <c r="E126" s="249" t="s">
        <v>263</v>
      </c>
      <c r="F126" s="249" t="s">
        <v>19</v>
      </c>
      <c r="G126" s="250">
        <v>46082</v>
      </c>
      <c r="H126" s="251">
        <v>46266</v>
      </c>
      <c r="I126" s="93">
        <v>105000</v>
      </c>
      <c r="J126" s="93">
        <v>0</v>
      </c>
      <c r="K126" s="93">
        <f>SUM(I126:J126)</f>
        <v>105000</v>
      </c>
      <c r="L126" s="93">
        <f>IF(I126&gt;=Datos!$D$14,(Datos!$D$14*Datos!$C$14),IF(I126&lt;=Datos!$D$14,(I126*Datos!$C$14)))</f>
        <v>3013.5</v>
      </c>
      <c r="M126" s="94">
        <f>IF((I126-L126-N126)&lt;=Datos!$G$7,"0",IF((I126-L126-N126)&lt;=Datos!$G$8,((I126-L126-N126)-Datos!$F$8)*Datos!$I$6,IF((I126-L126-N126)&lt;=Datos!$G$9,Datos!$I$8+((I126-L126-N126)-Datos!$F$9)*Datos!$J$6,IF((I126-L126-N126)&gt;=Datos!$F$10,(Datos!$I$8+Datos!$J$8)+((I126-L126-N126)-Datos!$F$10)*Datos!$K$6))))</f>
        <v>13281.485666666667</v>
      </c>
      <c r="N126" s="93">
        <f>IF(I126&gt;=Datos!$D$15,(Datos!$D$15*Datos!$C$15),IF(I126&lt;=Datos!$D$15,(I126*Datos!$C$15)))</f>
        <v>3192</v>
      </c>
      <c r="O126" s="93">
        <v>3025</v>
      </c>
      <c r="P126" s="93">
        <f>+L126+M126+N126+O126</f>
        <v>22511.985666666667</v>
      </c>
      <c r="Q126" s="95">
        <f>+I126-P126</f>
        <v>82488.014333333325</v>
      </c>
    </row>
    <row r="127" spans="1:17" s="193" customFormat="1" ht="36.75" customHeight="1" x14ac:dyDescent="0.2">
      <c r="A127" s="282" t="s">
        <v>422</v>
      </c>
      <c r="B127" s="283"/>
      <c r="C127" s="191">
        <v>1</v>
      </c>
      <c r="D127" s="308"/>
      <c r="E127" s="308"/>
      <c r="F127" s="308"/>
      <c r="G127" s="308"/>
      <c r="H127" s="309"/>
      <c r="I127" s="256">
        <f>SUM(I126)</f>
        <v>105000</v>
      </c>
      <c r="J127" s="256">
        <f t="shared" ref="J127:Q127" si="93">SUM(J126)</f>
        <v>0</v>
      </c>
      <c r="K127" s="256">
        <f t="shared" si="93"/>
        <v>105000</v>
      </c>
      <c r="L127" s="256">
        <f t="shared" si="93"/>
        <v>3013.5</v>
      </c>
      <c r="M127" s="256">
        <f t="shared" si="93"/>
        <v>13281.485666666667</v>
      </c>
      <c r="N127" s="256">
        <f t="shared" si="93"/>
        <v>3192</v>
      </c>
      <c r="O127" s="256">
        <f t="shared" si="93"/>
        <v>3025</v>
      </c>
      <c r="P127" s="256">
        <f t="shared" si="93"/>
        <v>22511.985666666667</v>
      </c>
      <c r="Q127" s="256">
        <f t="shared" si="93"/>
        <v>82488.014333333325</v>
      </c>
    </row>
    <row r="128" spans="1:17" ht="36.75" customHeight="1" x14ac:dyDescent="0.2">
      <c r="A128" s="282" t="s">
        <v>737</v>
      </c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4"/>
    </row>
    <row r="129" spans="1:17" ht="38.25" customHeight="1" x14ac:dyDescent="0.2">
      <c r="A129" s="244">
        <v>60</v>
      </c>
      <c r="B129" s="231" t="s">
        <v>414</v>
      </c>
      <c r="C129" s="231" t="s">
        <v>385</v>
      </c>
      <c r="D129" s="231" t="s">
        <v>738</v>
      </c>
      <c r="E129" s="249" t="s">
        <v>263</v>
      </c>
      <c r="F129" s="249" t="s">
        <v>19</v>
      </c>
      <c r="G129" s="250">
        <v>46023</v>
      </c>
      <c r="H129" s="251">
        <v>46204</v>
      </c>
      <c r="I129" s="93">
        <v>120000</v>
      </c>
      <c r="J129" s="93">
        <v>0</v>
      </c>
      <c r="K129" s="93">
        <f>SUM(I129:J129)</f>
        <v>120000</v>
      </c>
      <c r="L129" s="93">
        <f>IF(I129&gt;=Datos!$D$14,(Datos!$D$14*Datos!$C$14),IF(I129&lt;=Datos!$D$14,(I129*Datos!$C$14)))</f>
        <v>3444</v>
      </c>
      <c r="M129" s="94">
        <f>IF((I129-L129-N129)&lt;=Datos!$G$7,"0",IF((I129-L129-N129)&lt;=Datos!$G$8,((I129-L129-N129)-Datos!$F$8)*Datos!$I$6,IF((I129-L129-N129)&lt;=Datos!$G$9,Datos!$I$8+((I129-L129-N129)-Datos!$F$9)*Datos!$J$6,IF((I129-L129-N129)&gt;=Datos!$F$10,(Datos!$I$8+Datos!$J$8)+((I129-L129-N129)-Datos!$F$10)*Datos!$K$6))))</f>
        <v>16809.860666666667</v>
      </c>
      <c r="N129" s="93">
        <f>IF(I129&gt;=Datos!$D$15,(Datos!$D$15*Datos!$C$15),IF(I129&lt;=Datos!$D$15,(I129*Datos!$C$15)))</f>
        <v>3648</v>
      </c>
      <c r="O129" s="93">
        <v>37333.870000000003</v>
      </c>
      <c r="P129" s="93">
        <f>+L129+M129+N129+O129</f>
        <v>61235.73066666667</v>
      </c>
      <c r="Q129" s="95">
        <f>+I129-P129</f>
        <v>58764.26933333333</v>
      </c>
    </row>
    <row r="130" spans="1:17" s="193" customFormat="1" ht="36.75" customHeight="1" x14ac:dyDescent="0.2">
      <c r="A130" s="282" t="s">
        <v>422</v>
      </c>
      <c r="B130" s="283"/>
      <c r="C130" s="191">
        <v>1</v>
      </c>
      <c r="D130" s="308"/>
      <c r="E130" s="308"/>
      <c r="F130" s="308"/>
      <c r="G130" s="308"/>
      <c r="H130" s="309"/>
      <c r="I130" s="256">
        <f>SUM(I129)</f>
        <v>120000</v>
      </c>
      <c r="J130" s="256">
        <f t="shared" ref="J130:Q130" si="94">SUM(J129)</f>
        <v>0</v>
      </c>
      <c r="K130" s="256">
        <f t="shared" si="94"/>
        <v>120000</v>
      </c>
      <c r="L130" s="256">
        <f t="shared" si="94"/>
        <v>3444</v>
      </c>
      <c r="M130" s="256">
        <f t="shared" si="94"/>
        <v>16809.860666666667</v>
      </c>
      <c r="N130" s="256">
        <f t="shared" si="94"/>
        <v>3648</v>
      </c>
      <c r="O130" s="256">
        <f t="shared" si="94"/>
        <v>37333.870000000003</v>
      </c>
      <c r="P130" s="256">
        <f t="shared" si="94"/>
        <v>61235.73066666667</v>
      </c>
      <c r="Q130" s="256">
        <f t="shared" si="94"/>
        <v>58764.26933333333</v>
      </c>
    </row>
    <row r="131" spans="1:17" ht="36.75" customHeight="1" x14ac:dyDescent="0.2">
      <c r="A131" s="282" t="s">
        <v>640</v>
      </c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4"/>
    </row>
    <row r="132" spans="1:17" ht="38.25" customHeight="1" x14ac:dyDescent="0.2">
      <c r="A132" s="244">
        <v>61</v>
      </c>
      <c r="B132" s="257" t="s">
        <v>325</v>
      </c>
      <c r="C132" s="258" t="s">
        <v>385</v>
      </c>
      <c r="D132" s="116" t="s">
        <v>641</v>
      </c>
      <c r="E132" s="249" t="s">
        <v>263</v>
      </c>
      <c r="F132" s="249" t="s">
        <v>19</v>
      </c>
      <c r="G132" s="251">
        <v>46082</v>
      </c>
      <c r="H132" s="250">
        <v>46266</v>
      </c>
      <c r="I132" s="117">
        <v>145000</v>
      </c>
      <c r="J132" s="93">
        <v>0</v>
      </c>
      <c r="K132" s="93">
        <f>SUM(I132:J132)</f>
        <v>145000</v>
      </c>
      <c r="L132" s="93">
        <f>IF(I132&gt;=Datos!$D$14,(Datos!$D$14*Datos!$C$14),IF(I132&lt;=Datos!$D$14,(I132*Datos!$C$14)))</f>
        <v>4161.5</v>
      </c>
      <c r="M132" s="94">
        <f>IF((I132-L132-N132)&lt;=Datos!$G$7,"0",IF((I132-L132-N132)&lt;=Datos!$G$8,((I132-L132-N132)-Datos!$F$8)*Datos!$I$6,IF((I132-L132-N132)&lt;=Datos!$G$9,Datos!$I$8+((I132-L132-N132)-Datos!$F$9)*Datos!$J$6,IF((I132-L132-N132)&gt;=Datos!$F$10,(Datos!$I$8+Datos!$J$8)+((I132-L132-N132)-Datos!$F$10)*Datos!$K$6))))</f>
        <v>22690.485666666667</v>
      </c>
      <c r="N132" s="93">
        <f>IF(I132&gt;=Datos!$D$15,(Datos!$D$15*Datos!$C$15),IF(I132&lt;=Datos!$D$15,(I132*Datos!$C$15)))</f>
        <v>4408</v>
      </c>
      <c r="O132" s="93">
        <v>25</v>
      </c>
      <c r="P132" s="93">
        <f t="shared" ref="P132" si="95">SUM(L132:O132)</f>
        <v>31284.985666666667</v>
      </c>
      <c r="Q132" s="95">
        <f t="shared" ref="Q132" si="96">+K132-P132</f>
        <v>113715.01433333333</v>
      </c>
    </row>
    <row r="133" spans="1:17" s="193" customFormat="1" ht="36.75" customHeight="1" x14ac:dyDescent="0.2">
      <c r="A133" s="282" t="s">
        <v>422</v>
      </c>
      <c r="B133" s="283"/>
      <c r="C133" s="191">
        <v>1</v>
      </c>
      <c r="D133" s="308"/>
      <c r="E133" s="308"/>
      <c r="F133" s="308"/>
      <c r="G133" s="308"/>
      <c r="H133" s="309"/>
      <c r="I133" s="201">
        <f>SUM(I132)</f>
        <v>145000</v>
      </c>
      <c r="J133" s="201">
        <f t="shared" ref="J133:Q133" si="97">SUM(J132)</f>
        <v>0</v>
      </c>
      <c r="K133" s="201">
        <f t="shared" si="97"/>
        <v>145000</v>
      </c>
      <c r="L133" s="201">
        <f t="shared" si="97"/>
        <v>4161.5</v>
      </c>
      <c r="M133" s="201">
        <f t="shared" si="97"/>
        <v>22690.485666666667</v>
      </c>
      <c r="N133" s="201">
        <f t="shared" si="97"/>
        <v>4408</v>
      </c>
      <c r="O133" s="201">
        <f t="shared" si="97"/>
        <v>25</v>
      </c>
      <c r="P133" s="201">
        <f t="shared" si="97"/>
        <v>31284.985666666667</v>
      </c>
      <c r="Q133" s="201">
        <f t="shared" si="97"/>
        <v>113715.01433333333</v>
      </c>
    </row>
    <row r="134" spans="1:17" ht="36.75" customHeight="1" x14ac:dyDescent="0.2">
      <c r="A134" s="282" t="s">
        <v>584</v>
      </c>
      <c r="B134" s="283"/>
      <c r="C134" s="283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4"/>
    </row>
    <row r="135" spans="1:17" ht="38.25" customHeight="1" x14ac:dyDescent="0.2">
      <c r="A135" s="244">
        <v>62</v>
      </c>
      <c r="B135" s="91" t="s">
        <v>490</v>
      </c>
      <c r="C135" s="91" t="s">
        <v>385</v>
      </c>
      <c r="D135" s="116" t="s">
        <v>491</v>
      </c>
      <c r="E135" s="92" t="s">
        <v>263</v>
      </c>
      <c r="F135" s="92" t="s">
        <v>261</v>
      </c>
      <c r="G135" s="245">
        <v>45992</v>
      </c>
      <c r="H135" s="255">
        <v>46174</v>
      </c>
      <c r="I135" s="93">
        <v>120000</v>
      </c>
      <c r="J135" s="93">
        <v>0</v>
      </c>
      <c r="K135" s="93">
        <f>SUM(I135:J135)</f>
        <v>120000</v>
      </c>
      <c r="L135" s="93">
        <f>IF(I135&gt;=Datos!$D$14,(Datos!$D$14*Datos!$C$14),IF(I135&lt;=Datos!$D$14,(I135*Datos!$C$14)))</f>
        <v>3444</v>
      </c>
      <c r="M135" s="94">
        <v>16329.92</v>
      </c>
      <c r="N135" s="93">
        <f>IF(I135&gt;=Datos!$D$15,(Datos!$D$15*Datos!$C$15),IF(I135&lt;=Datos!$D$15,(I135*Datos!$C$15)))</f>
        <v>3648</v>
      </c>
      <c r="O135" s="93">
        <v>26944.78</v>
      </c>
      <c r="P135" s="93">
        <f>SUM(L135:O135)</f>
        <v>50366.7</v>
      </c>
      <c r="Q135" s="95">
        <f>+K135-P135</f>
        <v>69633.3</v>
      </c>
    </row>
    <row r="136" spans="1:17" s="193" customFormat="1" ht="36.75" customHeight="1" x14ac:dyDescent="0.2">
      <c r="A136" s="282" t="s">
        <v>422</v>
      </c>
      <c r="B136" s="283"/>
      <c r="C136" s="191">
        <v>1</v>
      </c>
      <c r="D136" s="308"/>
      <c r="E136" s="308"/>
      <c r="F136" s="308"/>
      <c r="G136" s="308"/>
      <c r="H136" s="309"/>
      <c r="I136" s="260">
        <f>SUM(I135)</f>
        <v>120000</v>
      </c>
      <c r="J136" s="260">
        <f t="shared" ref="J136:Q136" si="98">SUM(J135)</f>
        <v>0</v>
      </c>
      <c r="K136" s="260">
        <f t="shared" si="98"/>
        <v>120000</v>
      </c>
      <c r="L136" s="260">
        <f t="shared" si="98"/>
        <v>3444</v>
      </c>
      <c r="M136" s="260">
        <f t="shared" si="98"/>
        <v>16329.92</v>
      </c>
      <c r="N136" s="260">
        <f t="shared" si="98"/>
        <v>3648</v>
      </c>
      <c r="O136" s="260">
        <f t="shared" si="98"/>
        <v>26944.78</v>
      </c>
      <c r="P136" s="260">
        <f t="shared" si="98"/>
        <v>50366.7</v>
      </c>
      <c r="Q136" s="260">
        <f t="shared" si="98"/>
        <v>69633.3</v>
      </c>
    </row>
    <row r="137" spans="1:17" ht="36.75" customHeight="1" x14ac:dyDescent="0.2">
      <c r="A137" s="282" t="s">
        <v>647</v>
      </c>
      <c r="B137" s="283"/>
      <c r="C137" s="283"/>
      <c r="D137" s="283"/>
      <c r="E137" s="283"/>
      <c r="F137" s="283"/>
      <c r="G137" s="283"/>
      <c r="H137" s="283"/>
      <c r="I137" s="283"/>
      <c r="J137" s="283"/>
      <c r="K137" s="283"/>
      <c r="L137" s="283"/>
      <c r="M137" s="283"/>
      <c r="N137" s="283"/>
      <c r="O137" s="283"/>
      <c r="P137" s="283"/>
      <c r="Q137" s="284"/>
    </row>
    <row r="138" spans="1:17" ht="38.25" customHeight="1" x14ac:dyDescent="0.2">
      <c r="A138" s="244">
        <v>63</v>
      </c>
      <c r="B138" s="91" t="s">
        <v>376</v>
      </c>
      <c r="C138" s="91" t="s">
        <v>385</v>
      </c>
      <c r="D138" s="116" t="s">
        <v>648</v>
      </c>
      <c r="E138" s="92" t="s">
        <v>263</v>
      </c>
      <c r="F138" s="92" t="s">
        <v>261</v>
      </c>
      <c r="G138" s="245">
        <v>46143</v>
      </c>
      <c r="H138" s="255">
        <v>46327</v>
      </c>
      <c r="I138" s="93">
        <v>120000</v>
      </c>
      <c r="J138" s="93">
        <v>0</v>
      </c>
      <c r="K138" s="93">
        <f>SUM(I138:J138)</f>
        <v>120000</v>
      </c>
      <c r="L138" s="93">
        <f>IF(I138&gt;=Datos!$D$14,(Datos!$D$14*Datos!$C$14),IF(I138&lt;=Datos!$D$14,(I138*Datos!$C$14)))</f>
        <v>3444</v>
      </c>
      <c r="M138" s="94">
        <f>IF((I138-L138-N138)&lt;=Datos!$G$7,"0",IF((I138-L138-N138)&lt;=Datos!$G$8,((I138-L138-N138)-Datos!$F$8)*Datos!$I$6,IF((I138-L138-N138)&lt;=Datos!$G$9,Datos!$I$8+((I138-L138-N138)-Datos!$F$9)*Datos!$J$6,IF((I138-L138-N138)&gt;=Datos!$F$10,(Datos!$I$8+Datos!$J$8)+((I138-L138-N138)-Datos!$F$10)*Datos!$K$6))))</f>
        <v>16809.860666666667</v>
      </c>
      <c r="N138" s="93">
        <f>IF(I138&gt;=Datos!$D$15,(Datos!$D$15*Datos!$C$15),IF(I138&lt;=Datos!$D$15,(I138*Datos!$C$15)))</f>
        <v>3648</v>
      </c>
      <c r="O138" s="93">
        <v>25</v>
      </c>
      <c r="P138" s="93">
        <f>SUM(L138:O138)</f>
        <v>23926.860666666667</v>
      </c>
      <c r="Q138" s="95">
        <f>+K138-P138</f>
        <v>96073.139333333325</v>
      </c>
    </row>
    <row r="139" spans="1:17" s="193" customFormat="1" ht="36.75" customHeight="1" x14ac:dyDescent="0.2">
      <c r="A139" s="282" t="s">
        <v>422</v>
      </c>
      <c r="B139" s="283"/>
      <c r="C139" s="191">
        <v>1</v>
      </c>
      <c r="D139" s="308"/>
      <c r="E139" s="308"/>
      <c r="F139" s="308"/>
      <c r="G139" s="308"/>
      <c r="H139" s="309"/>
      <c r="I139" s="260">
        <f>SUM(I138)</f>
        <v>120000</v>
      </c>
      <c r="J139" s="260">
        <f t="shared" ref="J139:Q139" si="99">SUM(J138)</f>
        <v>0</v>
      </c>
      <c r="K139" s="260">
        <f t="shared" si="99"/>
        <v>120000</v>
      </c>
      <c r="L139" s="260">
        <f t="shared" si="99"/>
        <v>3444</v>
      </c>
      <c r="M139" s="260">
        <f t="shared" si="99"/>
        <v>16809.860666666667</v>
      </c>
      <c r="N139" s="260">
        <f t="shared" si="99"/>
        <v>3648</v>
      </c>
      <c r="O139" s="260">
        <f t="shared" si="99"/>
        <v>25</v>
      </c>
      <c r="P139" s="260">
        <f t="shared" si="99"/>
        <v>23926.860666666667</v>
      </c>
      <c r="Q139" s="260">
        <f t="shared" si="99"/>
        <v>96073.139333333325</v>
      </c>
    </row>
    <row r="140" spans="1:17" ht="36.75" customHeight="1" x14ac:dyDescent="0.2">
      <c r="A140" s="282" t="s">
        <v>784</v>
      </c>
      <c r="B140" s="283"/>
      <c r="C140" s="283"/>
      <c r="D140" s="283"/>
      <c r="E140" s="283"/>
      <c r="F140" s="283"/>
      <c r="G140" s="283"/>
      <c r="H140" s="283"/>
      <c r="I140" s="283"/>
      <c r="J140" s="283"/>
      <c r="K140" s="283"/>
      <c r="L140" s="283"/>
      <c r="M140" s="283"/>
      <c r="N140" s="283"/>
      <c r="O140" s="283"/>
      <c r="P140" s="283"/>
      <c r="Q140" s="284"/>
    </row>
    <row r="141" spans="1:17" ht="38.25" customHeight="1" x14ac:dyDescent="0.2">
      <c r="A141" s="244">
        <v>64</v>
      </c>
      <c r="B141" s="91" t="s">
        <v>627</v>
      </c>
      <c r="C141" s="91" t="s">
        <v>385</v>
      </c>
      <c r="D141" s="116" t="s">
        <v>785</v>
      </c>
      <c r="E141" s="92" t="s">
        <v>263</v>
      </c>
      <c r="F141" s="92" t="s">
        <v>19</v>
      </c>
      <c r="G141" s="245">
        <v>46113</v>
      </c>
      <c r="H141" s="255">
        <v>46296</v>
      </c>
      <c r="I141" s="93">
        <v>135000</v>
      </c>
      <c r="J141" s="93">
        <v>0</v>
      </c>
      <c r="K141" s="93">
        <f>SUM(I141:J141)</f>
        <v>135000</v>
      </c>
      <c r="L141" s="93">
        <f>IF(I141&gt;=Datos!$D$14,(Datos!$D$14*Datos!$C$14),IF(I141&lt;=Datos!$D$14,(I141*Datos!$C$14)))</f>
        <v>3874.5</v>
      </c>
      <c r="M141" s="94">
        <f>IF((I141-L141-N141)&lt;=Datos!$G$7,"0",IF((I141-L141-N141)&lt;=Datos!$G$8,((I141-L141-N141)-Datos!$F$8)*Datos!$I$6,IF((I141-L141-N141)&lt;=Datos!$G$9,Datos!$I$8+((I141-L141-N141)-Datos!$F$9)*Datos!$J$6,IF((I141-L141-N141)&gt;=Datos!$F$10,(Datos!$I$8+Datos!$J$8)+((I141-L141-N141)-Datos!$F$10)*Datos!$K$6))))</f>
        <v>20338.235666666667</v>
      </c>
      <c r="N141" s="93">
        <f>IF(I141&gt;=Datos!$D$15,(Datos!$D$15*Datos!$C$15),IF(I141&lt;=Datos!$D$15,(I141*Datos!$C$15)))</f>
        <v>4104</v>
      </c>
      <c r="O141" s="93">
        <v>25</v>
      </c>
      <c r="P141" s="93">
        <f>SUM(L141:O141)</f>
        <v>28341.735666666667</v>
      </c>
      <c r="Q141" s="95">
        <f>+K141-P141</f>
        <v>106658.26433333333</v>
      </c>
    </row>
    <row r="142" spans="1:17" s="193" customFormat="1" ht="36.75" customHeight="1" x14ac:dyDescent="0.2">
      <c r="A142" s="282" t="s">
        <v>422</v>
      </c>
      <c r="B142" s="283"/>
      <c r="C142" s="191">
        <v>1</v>
      </c>
      <c r="D142" s="308"/>
      <c r="E142" s="308"/>
      <c r="F142" s="308"/>
      <c r="G142" s="308"/>
      <c r="H142" s="309"/>
      <c r="I142" s="201">
        <f>SUM(I141)</f>
        <v>135000</v>
      </c>
      <c r="J142" s="201">
        <f t="shared" ref="J142:Q142" si="100">SUM(J141)</f>
        <v>0</v>
      </c>
      <c r="K142" s="201">
        <f t="shared" si="100"/>
        <v>135000</v>
      </c>
      <c r="L142" s="201">
        <f t="shared" si="100"/>
        <v>3874.5</v>
      </c>
      <c r="M142" s="201">
        <f t="shared" si="100"/>
        <v>20338.235666666667</v>
      </c>
      <c r="N142" s="201">
        <f t="shared" si="100"/>
        <v>4104</v>
      </c>
      <c r="O142" s="201">
        <f t="shared" si="100"/>
        <v>25</v>
      </c>
      <c r="P142" s="201">
        <f t="shared" si="100"/>
        <v>28341.735666666667</v>
      </c>
      <c r="Q142" s="201">
        <f t="shared" si="100"/>
        <v>106658.26433333333</v>
      </c>
    </row>
    <row r="143" spans="1:17" ht="36.75" customHeight="1" x14ac:dyDescent="0.2">
      <c r="A143" s="282" t="s">
        <v>585</v>
      </c>
      <c r="B143" s="283"/>
      <c r="C143" s="283"/>
      <c r="D143" s="283"/>
      <c r="E143" s="283"/>
      <c r="F143" s="283"/>
      <c r="G143" s="283"/>
      <c r="H143" s="283"/>
      <c r="I143" s="283"/>
      <c r="J143" s="283"/>
      <c r="K143" s="283"/>
      <c r="L143" s="283"/>
      <c r="M143" s="283"/>
      <c r="N143" s="283"/>
      <c r="O143" s="283"/>
      <c r="P143" s="283"/>
      <c r="Q143" s="284"/>
    </row>
    <row r="144" spans="1:17" ht="38.25" customHeight="1" x14ac:dyDescent="0.2">
      <c r="A144" s="244">
        <v>65</v>
      </c>
      <c r="B144" s="91" t="s">
        <v>586</v>
      </c>
      <c r="C144" s="91" t="s">
        <v>264</v>
      </c>
      <c r="D144" s="116" t="s">
        <v>503</v>
      </c>
      <c r="E144" s="92" t="s">
        <v>263</v>
      </c>
      <c r="F144" s="92" t="s">
        <v>19</v>
      </c>
      <c r="G144" s="245">
        <v>46082</v>
      </c>
      <c r="H144" s="255">
        <v>46266</v>
      </c>
      <c r="I144" s="93">
        <v>50000</v>
      </c>
      <c r="J144" s="93">
        <v>0</v>
      </c>
      <c r="K144" s="93">
        <f>SUM(I144:J144)</f>
        <v>50000</v>
      </c>
      <c r="L144" s="93">
        <f>IF(I144&gt;=Datos!$D$14,(Datos!$D$14*Datos!$C$14),IF(I144&lt;=Datos!$D$14,(I144*Datos!$C$14)))</f>
        <v>1435</v>
      </c>
      <c r="M144" s="94">
        <f>IF((I144-L144-N144)&lt;=Datos!$G$7,"0",IF((I144-L144-N144)&lt;=Datos!$G$8,((I144-L144-N144)-Datos!$F$8)*Datos!$I$6,IF((I144-L144-N144)&lt;=Datos!$G$9,Datos!$I$8+((I144-L144-N144)-Datos!$F$9)*Datos!$J$6,IF((I144-L144-N144)&gt;=Datos!$F$10,(Datos!$I$8+Datos!$J$8)+((I144-L144-N144)-Datos!$F$10)*Datos!$K$6))))</f>
        <v>1853.9984999999997</v>
      </c>
      <c r="N144" s="93">
        <f>IF(I144&gt;=Datos!$D$15,(Datos!$D$15*Datos!$C$15),IF(I144&lt;=Datos!$D$15,(I144*Datos!$C$15)))</f>
        <v>1520</v>
      </c>
      <c r="O144" s="93">
        <v>25</v>
      </c>
      <c r="P144" s="93">
        <f>SUM(L144:O144)</f>
        <v>4833.9984999999997</v>
      </c>
      <c r="Q144" s="95">
        <f>+K144-P144</f>
        <v>45166.001499999998</v>
      </c>
    </row>
    <row r="145" spans="1:17" s="193" customFormat="1" ht="36.75" customHeight="1" x14ac:dyDescent="0.2">
      <c r="A145" s="282" t="s">
        <v>422</v>
      </c>
      <c r="B145" s="283"/>
      <c r="C145" s="191">
        <v>1</v>
      </c>
      <c r="D145" s="308"/>
      <c r="E145" s="308"/>
      <c r="F145" s="308"/>
      <c r="G145" s="308"/>
      <c r="H145" s="309"/>
      <c r="I145" s="201">
        <f>SUM(I144)</f>
        <v>50000</v>
      </c>
      <c r="J145" s="201">
        <f t="shared" ref="J145:Q145" si="101">SUM(J144)</f>
        <v>0</v>
      </c>
      <c r="K145" s="201">
        <f t="shared" si="101"/>
        <v>50000</v>
      </c>
      <c r="L145" s="201">
        <f t="shared" si="101"/>
        <v>1435</v>
      </c>
      <c r="M145" s="201">
        <f t="shared" si="101"/>
        <v>1853.9984999999997</v>
      </c>
      <c r="N145" s="201">
        <f t="shared" si="101"/>
        <v>1520</v>
      </c>
      <c r="O145" s="201">
        <f t="shared" si="101"/>
        <v>25</v>
      </c>
      <c r="P145" s="201">
        <f t="shared" si="101"/>
        <v>4833.9984999999997</v>
      </c>
      <c r="Q145" s="201">
        <f t="shared" si="101"/>
        <v>45166.001499999998</v>
      </c>
    </row>
    <row r="146" spans="1:17" ht="36.75" customHeight="1" x14ac:dyDescent="0.2">
      <c r="A146" s="282" t="s">
        <v>501</v>
      </c>
      <c r="B146" s="283"/>
      <c r="C146" s="283"/>
      <c r="D146" s="283"/>
      <c r="E146" s="283"/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  <c r="Q146" s="284"/>
    </row>
    <row r="147" spans="1:17" ht="38.25" customHeight="1" x14ac:dyDescent="0.2">
      <c r="A147" s="244">
        <v>66</v>
      </c>
      <c r="B147" s="91" t="s">
        <v>659</v>
      </c>
      <c r="C147" s="91" t="s">
        <v>265</v>
      </c>
      <c r="D147" s="116" t="s">
        <v>660</v>
      </c>
      <c r="E147" s="92" t="s">
        <v>263</v>
      </c>
      <c r="F147" s="92" t="s">
        <v>261</v>
      </c>
      <c r="G147" s="245">
        <v>45992</v>
      </c>
      <c r="H147" s="255">
        <v>46174</v>
      </c>
      <c r="I147" s="93">
        <v>70000</v>
      </c>
      <c r="J147" s="93">
        <v>0</v>
      </c>
      <c r="K147" s="93">
        <f>SUM(I147:J147)</f>
        <v>70000</v>
      </c>
      <c r="L147" s="93">
        <f>IF(I147&gt;=Datos!$D$14,(Datos!$D$14*Datos!$C$14),IF(I147&lt;=Datos!$D$14,(I147*Datos!$C$14)))</f>
        <v>2009</v>
      </c>
      <c r="M147" s="94">
        <f>IF((I147-L147-N147)&lt;=Datos!$G$7,"0",IF((I147-L147-N147)&lt;=Datos!$G$8,((I147-L147-N147)-Datos!$F$8)*Datos!$I$6,IF((I147-L147-N147)&lt;=Datos!$G$9,Datos!$I$8+((I147-L147-N147)-Datos!$F$9)*Datos!$J$6,IF((I147-L147-N147)&gt;=Datos!$F$10,(Datos!$I$8+Datos!$J$8)+((I147-L147-N147)-Datos!$F$10)*Datos!$K$6))))</f>
        <v>5368.4756666666663</v>
      </c>
      <c r="N147" s="93">
        <f>IF(I147&gt;=Datos!$D$15,(Datos!$D$15*Datos!$C$15),IF(I147&lt;=Datos!$D$15,(I147*Datos!$C$15)))</f>
        <v>2128</v>
      </c>
      <c r="O147" s="93">
        <v>25</v>
      </c>
      <c r="P147" s="93">
        <f>SUM(L147:O147)</f>
        <v>9530.4756666666653</v>
      </c>
      <c r="Q147" s="95">
        <f>+K147-P147</f>
        <v>60469.524333333335</v>
      </c>
    </row>
    <row r="148" spans="1:17" ht="38.25" customHeight="1" x14ac:dyDescent="0.2">
      <c r="A148" s="244">
        <v>67</v>
      </c>
      <c r="B148" s="91" t="s">
        <v>725</v>
      </c>
      <c r="C148" s="91" t="s">
        <v>265</v>
      </c>
      <c r="D148" s="116" t="s">
        <v>503</v>
      </c>
      <c r="E148" s="92" t="s">
        <v>263</v>
      </c>
      <c r="F148" s="92" t="s">
        <v>19</v>
      </c>
      <c r="G148" s="245">
        <v>46054</v>
      </c>
      <c r="H148" s="255">
        <v>46235</v>
      </c>
      <c r="I148" s="93">
        <v>50000</v>
      </c>
      <c r="J148" s="93">
        <v>0</v>
      </c>
      <c r="K148" s="93">
        <f>SUM(I148:J148)</f>
        <v>50000</v>
      </c>
      <c r="L148" s="93">
        <f>IF(I148&gt;=Datos!$D$14,(Datos!$D$14*Datos!$C$14),IF(I148&lt;=Datos!$D$14,(I148*Datos!$C$14)))</f>
        <v>1435</v>
      </c>
      <c r="M148" s="94">
        <f>IF((I148-L148-N148)&lt;=Datos!$G$7,"0",IF((I148-L148-N148)&lt;=Datos!$G$8,((I148-L148-N148)-Datos!$F$8)*Datos!$I$6,IF((I148-L148-N148)&lt;=Datos!$G$9,Datos!$I$8+((I148-L148-N148)-Datos!$F$9)*Datos!$J$6,IF((I148-L148-N148)&gt;=Datos!$F$10,(Datos!$I$8+Datos!$J$8)+((I148-L148-N148)-Datos!$F$10)*Datos!$K$6))))</f>
        <v>1853.9984999999997</v>
      </c>
      <c r="N148" s="93">
        <f>IF(I148&gt;=Datos!$D$15,(Datos!$D$15*Datos!$C$15),IF(I148&lt;=Datos!$D$15,(I148*Datos!$C$15)))</f>
        <v>1520</v>
      </c>
      <c r="O148" s="93">
        <v>25</v>
      </c>
      <c r="P148" s="93">
        <f>SUM(L148:O148)</f>
        <v>4833.9984999999997</v>
      </c>
      <c r="Q148" s="95">
        <f>+K148-P148</f>
        <v>45166.001499999998</v>
      </c>
    </row>
    <row r="149" spans="1:17" ht="38.25" customHeight="1" x14ac:dyDescent="0.2">
      <c r="A149" s="244">
        <v>68</v>
      </c>
      <c r="B149" s="91" t="s">
        <v>502</v>
      </c>
      <c r="C149" s="91" t="s">
        <v>265</v>
      </c>
      <c r="D149" s="116" t="s">
        <v>503</v>
      </c>
      <c r="E149" s="92" t="s">
        <v>263</v>
      </c>
      <c r="F149" s="92" t="s">
        <v>19</v>
      </c>
      <c r="G149" s="250">
        <v>46082</v>
      </c>
      <c r="H149" s="251">
        <v>46266</v>
      </c>
      <c r="I149" s="93">
        <v>50000</v>
      </c>
      <c r="J149" s="93">
        <v>0</v>
      </c>
      <c r="K149" s="93">
        <f>SUM(I149:J149)</f>
        <v>50000</v>
      </c>
      <c r="L149" s="93">
        <f>IF(I149&gt;=Datos!$D$14,(Datos!$D$14*Datos!$C$14),IF(I149&lt;=Datos!$D$14,(I149*Datos!$C$14)))</f>
        <v>1435</v>
      </c>
      <c r="M149" s="94">
        <v>1566.03</v>
      </c>
      <c r="N149" s="93">
        <f>IF(I149&gt;=Datos!$D$15,(Datos!$D$15*Datos!$C$15),IF(I149&lt;=Datos!$D$15,(I149*Datos!$C$15)))</f>
        <v>1520</v>
      </c>
      <c r="O149" s="93">
        <v>1944.78</v>
      </c>
      <c r="P149" s="93">
        <f>SUM(L149:O149)</f>
        <v>6465.8099999999995</v>
      </c>
      <c r="Q149" s="95">
        <f>+K149-P149</f>
        <v>43534.19</v>
      </c>
    </row>
    <row r="150" spans="1:17" s="193" customFormat="1" ht="36.75" customHeight="1" x14ac:dyDescent="0.2">
      <c r="A150" s="282" t="s">
        <v>422</v>
      </c>
      <c r="B150" s="283"/>
      <c r="C150" s="191">
        <v>3</v>
      </c>
      <c r="D150" s="308"/>
      <c r="E150" s="308"/>
      <c r="F150" s="308"/>
      <c r="G150" s="308"/>
      <c r="H150" s="309"/>
      <c r="I150" s="201">
        <f t="shared" ref="I150:Q150" si="102">SUM(I147:I149)</f>
        <v>170000</v>
      </c>
      <c r="J150" s="201">
        <f t="shared" si="102"/>
        <v>0</v>
      </c>
      <c r="K150" s="201">
        <f t="shared" si="102"/>
        <v>170000</v>
      </c>
      <c r="L150" s="201">
        <f t="shared" si="102"/>
        <v>4879</v>
      </c>
      <c r="M150" s="201">
        <f t="shared" si="102"/>
        <v>8788.5041666666657</v>
      </c>
      <c r="N150" s="201">
        <f t="shared" si="102"/>
        <v>5168</v>
      </c>
      <c r="O150" s="201">
        <f t="shared" si="102"/>
        <v>1994.78</v>
      </c>
      <c r="P150" s="201">
        <f t="shared" si="102"/>
        <v>20830.284166666665</v>
      </c>
      <c r="Q150" s="201">
        <f t="shared" si="102"/>
        <v>149169.71583333332</v>
      </c>
    </row>
    <row r="151" spans="1:17" ht="36.75" customHeight="1" x14ac:dyDescent="0.2">
      <c r="A151" s="282" t="s">
        <v>624</v>
      </c>
      <c r="B151" s="283"/>
      <c r="C151" s="283"/>
      <c r="D151" s="283"/>
      <c r="E151" s="283"/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4"/>
    </row>
    <row r="152" spans="1:17" ht="38.25" customHeight="1" x14ac:dyDescent="0.2">
      <c r="A152" s="244">
        <v>69</v>
      </c>
      <c r="B152" s="91" t="s">
        <v>625</v>
      </c>
      <c r="C152" s="91" t="s">
        <v>310</v>
      </c>
      <c r="D152" s="116" t="s">
        <v>503</v>
      </c>
      <c r="E152" s="92" t="s">
        <v>263</v>
      </c>
      <c r="F152" s="92" t="s">
        <v>19</v>
      </c>
      <c r="G152" s="245">
        <v>46113</v>
      </c>
      <c r="H152" s="255">
        <v>46296</v>
      </c>
      <c r="I152" s="93">
        <v>50000</v>
      </c>
      <c r="J152" s="93">
        <v>0</v>
      </c>
      <c r="K152" s="93">
        <f>SUM(I152:J152)</f>
        <v>50000</v>
      </c>
      <c r="L152" s="93">
        <f>IF(I152&gt;=Datos!$D$14,(Datos!$D$14*Datos!$C$14),IF(I152&lt;=Datos!$D$14,(I152*Datos!$C$14)))</f>
        <v>1435</v>
      </c>
      <c r="M152" s="94">
        <f>IF((I152-L152-N152)&lt;=Datos!$G$7,"0",IF((I152-L152-N152)&lt;=Datos!$G$8,((I152-L152-N152)-Datos!$F$8)*Datos!$I$6,IF((I152-L152-N152)&lt;=Datos!$G$9,Datos!$I$8+((I152-L152-N152)-Datos!$F$9)*Datos!$J$6,IF((I152-L152-N152)&gt;=Datos!$F$10,(Datos!$I$8+Datos!$J$8)+((I152-L152-N152)-Datos!$F$10)*Datos!$K$6))))</f>
        <v>1853.9984999999997</v>
      </c>
      <c r="N152" s="93">
        <f>IF(I152&gt;=Datos!$D$15,(Datos!$D$15*Datos!$C$15),IF(I152&lt;=Datos!$D$15,(I152*Datos!$C$15)))</f>
        <v>1520</v>
      </c>
      <c r="O152" s="93">
        <v>25</v>
      </c>
      <c r="P152" s="93">
        <f>SUM(L152:O152)</f>
        <v>4833.9984999999997</v>
      </c>
      <c r="Q152" s="95">
        <f>+K152-P152</f>
        <v>45166.001499999998</v>
      </c>
    </row>
    <row r="153" spans="1:17" ht="38.25" customHeight="1" x14ac:dyDescent="0.2">
      <c r="A153" s="244">
        <v>70</v>
      </c>
      <c r="B153" s="91" t="s">
        <v>786</v>
      </c>
      <c r="C153" s="91" t="s">
        <v>310</v>
      </c>
      <c r="D153" s="116" t="s">
        <v>788</v>
      </c>
      <c r="E153" s="92" t="s">
        <v>263</v>
      </c>
      <c r="F153" s="92" t="s">
        <v>19</v>
      </c>
      <c r="G153" s="245">
        <v>46113</v>
      </c>
      <c r="H153" s="255">
        <v>46296</v>
      </c>
      <c r="I153" s="93">
        <v>50000</v>
      </c>
      <c r="J153" s="93">
        <v>0</v>
      </c>
      <c r="K153" s="93">
        <f t="shared" ref="K153:K154" si="103">SUM(I153:J153)</f>
        <v>50000</v>
      </c>
      <c r="L153" s="93">
        <f>IF(I153&gt;=Datos!$D$14,(Datos!$D$14*Datos!$C$14),IF(I153&lt;=Datos!$D$14,(I153*Datos!$C$14)))</f>
        <v>1435</v>
      </c>
      <c r="M153" s="94">
        <f>IF((I153-L153-N153)&lt;=Datos!$G$7,"0",IF((I153-L153-N153)&lt;=Datos!$G$8,((I153-L153-N153)-Datos!$F$8)*Datos!$I$6,IF((I153-L153-N153)&lt;=Datos!$G$9,Datos!$I$8+((I153-L153-N153)-Datos!$F$9)*Datos!$J$6,IF((I153-L153-N153)&gt;=Datos!$F$10,(Datos!$I$8+Datos!$J$8)+((I153-L153-N153)-Datos!$F$10)*Datos!$K$6))))</f>
        <v>1853.9984999999997</v>
      </c>
      <c r="N153" s="93">
        <f>IF(I153&gt;=Datos!$D$15,(Datos!$D$15*Datos!$C$15),IF(I153&lt;=Datos!$D$15,(I153*Datos!$C$15)))</f>
        <v>1520</v>
      </c>
      <c r="O153" s="93">
        <v>25</v>
      </c>
      <c r="P153" s="93">
        <f t="shared" ref="P153:P154" si="104">SUM(L153:O153)</f>
        <v>4833.9984999999997</v>
      </c>
      <c r="Q153" s="95">
        <f t="shared" ref="Q153:Q154" si="105">+K153-P153</f>
        <v>45166.001499999998</v>
      </c>
    </row>
    <row r="154" spans="1:17" ht="38.25" customHeight="1" x14ac:dyDescent="0.2">
      <c r="A154" s="244">
        <v>71</v>
      </c>
      <c r="B154" s="91" t="s">
        <v>787</v>
      </c>
      <c r="C154" s="91" t="s">
        <v>310</v>
      </c>
      <c r="D154" s="116" t="s">
        <v>789</v>
      </c>
      <c r="E154" s="92" t="s">
        <v>263</v>
      </c>
      <c r="F154" s="92" t="s">
        <v>19</v>
      </c>
      <c r="G154" s="245">
        <v>46113</v>
      </c>
      <c r="H154" s="255">
        <v>46296</v>
      </c>
      <c r="I154" s="93">
        <v>70000</v>
      </c>
      <c r="J154" s="93">
        <v>0</v>
      </c>
      <c r="K154" s="93">
        <f t="shared" si="103"/>
        <v>70000</v>
      </c>
      <c r="L154" s="93">
        <f>IF(I154&gt;=Datos!$D$14,(Datos!$D$14*Datos!$C$14),IF(I154&lt;=Datos!$D$14,(I154*Datos!$C$14)))</f>
        <v>2009</v>
      </c>
      <c r="M154" s="94">
        <f>IF((I154-L154-N154)&lt;=Datos!$G$7,"0",IF((I154-L154-N154)&lt;=Datos!$G$8,((I154-L154-N154)-Datos!$F$8)*Datos!$I$6,IF((I154-L154-N154)&lt;=Datos!$G$9,Datos!$I$8+((I154-L154-N154)-Datos!$F$9)*Datos!$J$6,IF((I154-L154-N154)&gt;=Datos!$F$10,(Datos!$I$8+Datos!$J$8)+((I154-L154-N154)-Datos!$F$10)*Datos!$K$6))))</f>
        <v>5368.4756666666663</v>
      </c>
      <c r="N154" s="93">
        <f>IF(I154&gt;=Datos!$D$15,(Datos!$D$15*Datos!$C$15),IF(I154&lt;=Datos!$D$15,(I154*Datos!$C$15)))</f>
        <v>2128</v>
      </c>
      <c r="O154" s="93">
        <v>4412.0600000000004</v>
      </c>
      <c r="P154" s="93">
        <f t="shared" si="104"/>
        <v>13917.535666666667</v>
      </c>
      <c r="Q154" s="95">
        <f t="shared" si="105"/>
        <v>56082.464333333337</v>
      </c>
    </row>
    <row r="155" spans="1:17" s="193" customFormat="1" ht="36.75" customHeight="1" x14ac:dyDescent="0.2">
      <c r="A155" s="282" t="s">
        <v>422</v>
      </c>
      <c r="B155" s="283"/>
      <c r="C155" s="191">
        <v>3</v>
      </c>
      <c r="D155" s="308"/>
      <c r="E155" s="308"/>
      <c r="F155" s="308"/>
      <c r="G155" s="308"/>
      <c r="H155" s="309"/>
      <c r="I155" s="201">
        <f>SUM(I152:I154)</f>
        <v>170000</v>
      </c>
      <c r="J155" s="201">
        <f t="shared" ref="J155:Q155" si="106">SUM(J152:J154)</f>
        <v>0</v>
      </c>
      <c r="K155" s="201">
        <f t="shared" si="106"/>
        <v>170000</v>
      </c>
      <c r="L155" s="201">
        <f t="shared" si="106"/>
        <v>4879</v>
      </c>
      <c r="M155" s="201">
        <f t="shared" si="106"/>
        <v>9076.4726666666647</v>
      </c>
      <c r="N155" s="201">
        <f t="shared" si="106"/>
        <v>5168</v>
      </c>
      <c r="O155" s="201">
        <f t="shared" si="106"/>
        <v>4462.0600000000004</v>
      </c>
      <c r="P155" s="201">
        <f t="shared" si="106"/>
        <v>23585.532666666666</v>
      </c>
      <c r="Q155" s="201">
        <f t="shared" si="106"/>
        <v>146414.46733333333</v>
      </c>
    </row>
    <row r="156" spans="1:17" ht="36.75" customHeight="1" x14ac:dyDescent="0.2">
      <c r="A156" s="282" t="s">
        <v>587</v>
      </c>
      <c r="B156" s="283"/>
      <c r="C156" s="283"/>
      <c r="D156" s="283"/>
      <c r="E156" s="283"/>
      <c r="F156" s="283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  <c r="Q156" s="284"/>
    </row>
    <row r="157" spans="1:17" ht="38.25" customHeight="1" x14ac:dyDescent="0.2">
      <c r="A157" s="244">
        <v>72</v>
      </c>
      <c r="B157" s="91" t="s">
        <v>588</v>
      </c>
      <c r="C157" s="91" t="s">
        <v>264</v>
      </c>
      <c r="D157" s="116" t="s">
        <v>592</v>
      </c>
      <c r="E157" s="92" t="s">
        <v>263</v>
      </c>
      <c r="F157" s="92" t="s">
        <v>19</v>
      </c>
      <c r="G157" s="245">
        <v>46143</v>
      </c>
      <c r="H157" s="255">
        <v>46327</v>
      </c>
      <c r="I157" s="93">
        <v>76230</v>
      </c>
      <c r="J157" s="93">
        <v>0</v>
      </c>
      <c r="K157" s="93">
        <f>SUM(I157:J157)</f>
        <v>76230</v>
      </c>
      <c r="L157" s="93">
        <f>IF(I157&gt;=Datos!$D$14,(Datos!$D$14*Datos!$C$14),IF(I157&lt;=Datos!$D$14,(I157*Datos!$C$14)))</f>
        <v>2187.8009999999999</v>
      </c>
      <c r="M157" s="94">
        <f>IF((I157-L157-N157)&lt;=Datos!$G$7,"0",IF((I157-L157-N157)&lt;=Datos!$G$8,((I157-L157-N157)-Datos!$F$8)*Datos!$I$6,IF((I157-L157-N157)&lt;=Datos!$G$9,Datos!$I$8+((I157-L157-N157)-Datos!$F$9)*Datos!$J$6,IF((I157-L157-N157)&gt;=Datos!$F$10,(Datos!$I$8+Datos!$J$8)+((I157-L157-N157)-Datos!$F$10)*Datos!$K$6))))</f>
        <v>6540.8370666666669</v>
      </c>
      <c r="N157" s="93">
        <f>IF(I157&gt;=Datos!$D$15,(Datos!$D$15*Datos!$C$15),IF(I157&lt;=Datos!$D$15,(I157*Datos!$C$15)))</f>
        <v>2317.3919999999998</v>
      </c>
      <c r="O157" s="93">
        <v>7024</v>
      </c>
      <c r="P157" s="93">
        <f>SUM(L157:O157)</f>
        <v>18070.030066666666</v>
      </c>
      <c r="Q157" s="95">
        <f>+K157-P157</f>
        <v>58159.969933333334</v>
      </c>
    </row>
    <row r="158" spans="1:17" ht="38.25" customHeight="1" x14ac:dyDescent="0.2">
      <c r="A158" s="244">
        <v>73</v>
      </c>
      <c r="B158" s="91" t="s">
        <v>589</v>
      </c>
      <c r="C158" s="91" t="s">
        <v>264</v>
      </c>
      <c r="D158" s="116" t="s">
        <v>592</v>
      </c>
      <c r="E158" s="92" t="s">
        <v>263</v>
      </c>
      <c r="F158" s="92" t="s">
        <v>19</v>
      </c>
      <c r="G158" s="245">
        <v>46082</v>
      </c>
      <c r="H158" s="255">
        <v>46266</v>
      </c>
      <c r="I158" s="93">
        <v>76230</v>
      </c>
      <c r="J158" s="93">
        <v>0</v>
      </c>
      <c r="K158" s="93">
        <f t="shared" ref="K158:K160" si="107">SUM(I158:J158)</f>
        <v>76230</v>
      </c>
      <c r="L158" s="93">
        <f>IF(I158&gt;=Datos!$D$14,(Datos!$D$14*Datos!$C$14),IF(I158&lt;=Datos!$D$14,(I158*Datos!$C$14)))</f>
        <v>2187.8009999999999</v>
      </c>
      <c r="M158" s="94">
        <f>IF((I158-L158-N158)&lt;=Datos!$G$7,"0",IF((I158-L158-N158)&lt;=Datos!$G$8,((I158-L158-N158)-Datos!$F$8)*Datos!$I$6,IF((I158-L158-N158)&lt;=Datos!$G$9,Datos!$I$8+((I158-L158-N158)-Datos!$F$9)*Datos!$J$6,IF((I158-L158-N158)&gt;=Datos!$F$10,(Datos!$I$8+Datos!$J$8)+((I158-L158-N158)-Datos!$F$10)*Datos!$K$6))))</f>
        <v>6540.8370666666669</v>
      </c>
      <c r="N158" s="93">
        <f>IF(I158&gt;=Datos!$D$15,(Datos!$D$15*Datos!$C$15),IF(I158&lt;=Datos!$D$15,(I158*Datos!$C$15)))</f>
        <v>2317.3919999999998</v>
      </c>
      <c r="O158" s="93">
        <v>25</v>
      </c>
      <c r="P158" s="93">
        <f t="shared" ref="P158:P160" si="108">SUM(L158:O158)</f>
        <v>11071.030066666666</v>
      </c>
      <c r="Q158" s="95">
        <f t="shared" ref="Q158:Q160" si="109">+K158-P158</f>
        <v>65158.969933333334</v>
      </c>
    </row>
    <row r="159" spans="1:17" ht="39" customHeight="1" x14ac:dyDescent="0.2">
      <c r="A159" s="244">
        <v>74</v>
      </c>
      <c r="B159" s="91" t="s">
        <v>590</v>
      </c>
      <c r="C159" s="91" t="s">
        <v>264</v>
      </c>
      <c r="D159" s="116" t="s">
        <v>592</v>
      </c>
      <c r="E159" s="92" t="s">
        <v>263</v>
      </c>
      <c r="F159" s="92" t="s">
        <v>19</v>
      </c>
      <c r="G159" s="245">
        <v>46082</v>
      </c>
      <c r="H159" s="255">
        <v>46266</v>
      </c>
      <c r="I159" s="93">
        <v>76230</v>
      </c>
      <c r="J159" s="93">
        <v>0</v>
      </c>
      <c r="K159" s="93">
        <f t="shared" si="107"/>
        <v>76230</v>
      </c>
      <c r="L159" s="93">
        <f>IF(I159&gt;=Datos!$D$14,(Datos!$D$14*Datos!$C$14),IF(I159&lt;=Datos!$D$14,(I159*Datos!$C$14)))</f>
        <v>2187.8009999999999</v>
      </c>
      <c r="M159" s="94">
        <f>IF((I159-L159-N159)&lt;=Datos!$G$7,"0",IF((I159-L159-N159)&lt;=Datos!$G$8,((I159-L159-N159)-Datos!$F$8)*Datos!$I$6,IF((I159-L159-N159)&lt;=Datos!$G$9,Datos!$I$8+((I159-L159-N159)-Datos!$F$9)*Datos!$J$6,IF((I159-L159-N159)&gt;=Datos!$F$10,(Datos!$I$8+Datos!$J$8)+((I159-L159-N159)-Datos!$F$10)*Datos!$K$6))))</f>
        <v>6540.8370666666669</v>
      </c>
      <c r="N159" s="93">
        <f>IF(I159&gt;=Datos!$D$15,(Datos!$D$15*Datos!$C$15),IF(I159&lt;=Datos!$D$15,(I159*Datos!$C$15)))</f>
        <v>2317.3919999999998</v>
      </c>
      <c r="O159" s="93">
        <v>25</v>
      </c>
      <c r="P159" s="93">
        <f t="shared" si="108"/>
        <v>11071.030066666666</v>
      </c>
      <c r="Q159" s="95">
        <f t="shared" si="109"/>
        <v>65158.969933333334</v>
      </c>
    </row>
    <row r="160" spans="1:17" ht="38.25" customHeight="1" x14ac:dyDescent="0.2">
      <c r="A160" s="244">
        <v>75</v>
      </c>
      <c r="B160" s="91" t="s">
        <v>591</v>
      </c>
      <c r="C160" s="91" t="s">
        <v>264</v>
      </c>
      <c r="D160" s="116" t="s">
        <v>592</v>
      </c>
      <c r="E160" s="92" t="s">
        <v>263</v>
      </c>
      <c r="F160" s="92" t="s">
        <v>19</v>
      </c>
      <c r="G160" s="245">
        <v>46082</v>
      </c>
      <c r="H160" s="255">
        <v>46266</v>
      </c>
      <c r="I160" s="93">
        <v>76230</v>
      </c>
      <c r="J160" s="93">
        <v>0</v>
      </c>
      <c r="K160" s="93">
        <f t="shared" si="107"/>
        <v>76230</v>
      </c>
      <c r="L160" s="93">
        <f>IF(I160&gt;=Datos!$D$14,(Datos!$D$14*Datos!$C$14),IF(I160&lt;=Datos!$D$14,(I160*Datos!$C$14)))</f>
        <v>2187.8009999999999</v>
      </c>
      <c r="M160" s="94">
        <f>IF((I160-L160-N160)&lt;=Datos!$G$7,"0",IF((I160-L160-N160)&lt;=Datos!$G$8,((I160-L160-N160)-Datos!$F$8)*Datos!$I$6,IF((I160-L160-N160)&lt;=Datos!$G$9,Datos!$I$8+((I160-L160-N160)-Datos!$F$9)*Datos!$J$6,IF((I160-L160-N160)&gt;=Datos!$F$10,(Datos!$I$8+Datos!$J$8)+((I160-L160-N160)-Datos!$F$10)*Datos!$K$6))))</f>
        <v>6540.8370666666669</v>
      </c>
      <c r="N160" s="93">
        <f>IF(I160&gt;=Datos!$D$15,(Datos!$D$15*Datos!$C$15),IF(I160&lt;=Datos!$D$15,(I160*Datos!$C$15)))</f>
        <v>2317.3919999999998</v>
      </c>
      <c r="O160" s="93">
        <v>25</v>
      </c>
      <c r="P160" s="93">
        <f t="shared" si="108"/>
        <v>11071.030066666666</v>
      </c>
      <c r="Q160" s="95">
        <f t="shared" si="109"/>
        <v>65158.969933333334</v>
      </c>
    </row>
    <row r="161" spans="1:17" s="193" customFormat="1" ht="36.75" customHeight="1" x14ac:dyDescent="0.2">
      <c r="A161" s="282" t="s">
        <v>422</v>
      </c>
      <c r="B161" s="283"/>
      <c r="C161" s="191">
        <v>4</v>
      </c>
      <c r="D161" s="308"/>
      <c r="E161" s="308"/>
      <c r="F161" s="308"/>
      <c r="G161" s="308"/>
      <c r="H161" s="309"/>
      <c r="I161" s="201">
        <f>SUM(I157:I160)</f>
        <v>304920</v>
      </c>
      <c r="J161" s="201">
        <f t="shared" ref="J161:Q161" si="110">SUM(J157:J160)</f>
        <v>0</v>
      </c>
      <c r="K161" s="201">
        <f t="shared" si="110"/>
        <v>304920</v>
      </c>
      <c r="L161" s="201">
        <f t="shared" si="110"/>
        <v>8751.2039999999997</v>
      </c>
      <c r="M161" s="201">
        <f t="shared" si="110"/>
        <v>26163.348266666668</v>
      </c>
      <c r="N161" s="201">
        <f t="shared" si="110"/>
        <v>9269.5679999999993</v>
      </c>
      <c r="O161" s="201">
        <f t="shared" si="110"/>
        <v>7099</v>
      </c>
      <c r="P161" s="201">
        <f t="shared" si="110"/>
        <v>51283.120266666665</v>
      </c>
      <c r="Q161" s="201">
        <f t="shared" si="110"/>
        <v>253636.87973333334</v>
      </c>
    </row>
    <row r="162" spans="1:17" ht="36.75" customHeight="1" x14ac:dyDescent="0.2">
      <c r="A162" s="282" t="s">
        <v>662</v>
      </c>
      <c r="B162" s="283"/>
      <c r="C162" s="283"/>
      <c r="D162" s="283"/>
      <c r="E162" s="283"/>
      <c r="F162" s="283"/>
      <c r="G162" s="283"/>
      <c r="H162" s="283"/>
      <c r="I162" s="283"/>
      <c r="J162" s="283"/>
      <c r="K162" s="283"/>
      <c r="L162" s="283"/>
      <c r="M162" s="283"/>
      <c r="N162" s="283"/>
      <c r="O162" s="283"/>
      <c r="P162" s="283"/>
      <c r="Q162" s="284"/>
    </row>
    <row r="163" spans="1:17" ht="38.25" customHeight="1" x14ac:dyDescent="0.2">
      <c r="A163" s="244">
        <v>76</v>
      </c>
      <c r="B163" s="91" t="s">
        <v>661</v>
      </c>
      <c r="C163" s="91" t="s">
        <v>265</v>
      </c>
      <c r="D163" s="116" t="s">
        <v>592</v>
      </c>
      <c r="E163" s="92" t="s">
        <v>263</v>
      </c>
      <c r="F163" s="92" t="s">
        <v>19</v>
      </c>
      <c r="G163" s="245">
        <v>45992</v>
      </c>
      <c r="H163" s="255">
        <v>46174</v>
      </c>
      <c r="I163" s="93">
        <v>35000</v>
      </c>
      <c r="J163" s="93">
        <v>0</v>
      </c>
      <c r="K163" s="93">
        <f>SUM(I163:J163)</f>
        <v>35000</v>
      </c>
      <c r="L163" s="93">
        <f>IF(I163&gt;=Datos!$D$14,(Datos!$D$14*Datos!$C$14),IF(I163&lt;=Datos!$D$14,(I163*Datos!$C$14)))</f>
        <v>1004.5</v>
      </c>
      <c r="M163" s="94" t="str">
        <f>IF((I163-L163-N163)&lt;=Datos!$G$7,"0",IF((I163-L163-N163)&lt;=Datos!$G$8,((I163-L163-N163)-Datos!$F$8)*Datos!$I$6,IF((I163-L163-N163)&lt;=Datos!$G$9,Datos!$I$8+((I163-L163-N163)-Datos!$F$9)*Datos!$J$6,IF((I163-L163-N163)&gt;=Datos!$F$10,(Datos!$I$8+Datos!$J$8)+((I163-L163-N163)-Datos!$F$10)*Datos!$K$6))))</f>
        <v>0</v>
      </c>
      <c r="N163" s="93">
        <f>IF(I163&gt;=Datos!$D$15,(Datos!$D$15*Datos!$C$15),IF(I163&lt;=Datos!$D$15,(I163*Datos!$C$15)))</f>
        <v>1064</v>
      </c>
      <c r="O163" s="93">
        <v>25</v>
      </c>
      <c r="P163" s="93">
        <f>SUM(L163:O163)</f>
        <v>2093.5</v>
      </c>
      <c r="Q163" s="95">
        <f>+K163-P163</f>
        <v>32906.5</v>
      </c>
    </row>
    <row r="164" spans="1:17" ht="38.25" customHeight="1" x14ac:dyDescent="0.2">
      <c r="A164" s="244">
        <v>77</v>
      </c>
      <c r="B164" s="91" t="s">
        <v>671</v>
      </c>
      <c r="C164" s="91" t="s">
        <v>265</v>
      </c>
      <c r="D164" s="116" t="s">
        <v>1056</v>
      </c>
      <c r="E164" s="92" t="s">
        <v>263</v>
      </c>
      <c r="F164" s="92" t="s">
        <v>19</v>
      </c>
      <c r="G164" s="245">
        <v>46082</v>
      </c>
      <c r="H164" s="255">
        <v>46266</v>
      </c>
      <c r="I164" s="93">
        <v>65000</v>
      </c>
      <c r="J164" s="93">
        <v>0</v>
      </c>
      <c r="K164" s="93">
        <f t="shared" ref="K164" si="111">SUM(I164:J164)</f>
        <v>65000</v>
      </c>
      <c r="L164" s="93">
        <f>IF(I164&gt;=Datos!$D$14,(Datos!$D$14*Datos!$C$14),IF(I164&lt;=Datos!$D$14,(I164*Datos!$C$14)))</f>
        <v>1865.5</v>
      </c>
      <c r="M164" s="94">
        <f>IF((I164-L164-N164)&lt;=Datos!$G$7,"0",IF((I164-L164-N164)&lt;=Datos!$G$8,((I164-L164-N164)-Datos!$F$8)*Datos!$I$6,IF((I164-L164-N164)&lt;=Datos!$G$9,Datos!$I$8+((I164-L164-N164)-Datos!$F$9)*Datos!$J$6,IF((I164-L164-N164)&gt;=Datos!$F$10,(Datos!$I$8+Datos!$J$8)+((I164-L164-N164)-Datos!$F$10)*Datos!$K$6))))</f>
        <v>4427.5756666666657</v>
      </c>
      <c r="N164" s="93">
        <f>IF(I164&gt;=Datos!$D$15,(Datos!$D$15*Datos!$C$15),IF(I164&lt;=Datos!$D$15,(I164*Datos!$C$15)))</f>
        <v>1976</v>
      </c>
      <c r="O164" s="93">
        <v>25</v>
      </c>
      <c r="P164" s="93">
        <f t="shared" ref="P164" si="112">SUM(L164:O164)</f>
        <v>8294.0756666666657</v>
      </c>
      <c r="Q164" s="95">
        <f t="shared" ref="Q164" si="113">+K164-P164</f>
        <v>56705.924333333336</v>
      </c>
    </row>
    <row r="165" spans="1:17" ht="38.25" customHeight="1" x14ac:dyDescent="0.2">
      <c r="A165" s="244">
        <v>78</v>
      </c>
      <c r="B165" s="91" t="s">
        <v>739</v>
      </c>
      <c r="C165" s="91" t="s">
        <v>265</v>
      </c>
      <c r="D165" s="116" t="s">
        <v>1056</v>
      </c>
      <c r="E165" s="92" t="s">
        <v>263</v>
      </c>
      <c r="F165" s="92" t="s">
        <v>19</v>
      </c>
      <c r="G165" s="245">
        <v>46082</v>
      </c>
      <c r="H165" s="255">
        <v>46266</v>
      </c>
      <c r="I165" s="93">
        <v>65000</v>
      </c>
      <c r="J165" s="93">
        <v>0</v>
      </c>
      <c r="K165" s="93">
        <f>SUM(I165:J165)</f>
        <v>65000</v>
      </c>
      <c r="L165" s="93">
        <f>IF(I165&gt;=Datos!$D$14,(Datos!$D$14*Datos!$C$14),IF(I165&lt;=Datos!$D$14,(I165*Datos!$C$14)))</f>
        <v>1865.5</v>
      </c>
      <c r="M165" s="94">
        <v>4043.62</v>
      </c>
      <c r="N165" s="93">
        <f>IF(I165&gt;=Datos!$D$15,(Datos!$D$15*Datos!$C$15),IF(I165&lt;=Datos!$D$15,(I165*Datos!$C$15)))</f>
        <v>1976</v>
      </c>
      <c r="O165" s="93">
        <v>2944.78</v>
      </c>
      <c r="P165" s="93">
        <f>SUM(L165:O165)</f>
        <v>10829.9</v>
      </c>
      <c r="Q165" s="95">
        <f>+K165-P165</f>
        <v>54170.1</v>
      </c>
    </row>
    <row r="166" spans="1:17" ht="38.25" customHeight="1" x14ac:dyDescent="0.2">
      <c r="A166" s="244">
        <v>79</v>
      </c>
      <c r="B166" s="91" t="s">
        <v>663</v>
      </c>
      <c r="C166" s="91" t="s">
        <v>265</v>
      </c>
      <c r="D166" s="116" t="s">
        <v>1056</v>
      </c>
      <c r="E166" s="92" t="s">
        <v>263</v>
      </c>
      <c r="F166" s="92" t="s">
        <v>19</v>
      </c>
      <c r="G166" s="245">
        <v>46082</v>
      </c>
      <c r="H166" s="255">
        <v>46266</v>
      </c>
      <c r="I166" s="93">
        <v>65000</v>
      </c>
      <c r="J166" s="93">
        <v>0</v>
      </c>
      <c r="K166" s="93">
        <f t="shared" ref="K166:K167" si="114">SUM(I166:J166)</f>
        <v>65000</v>
      </c>
      <c r="L166" s="93">
        <f>IF(I166&gt;=Datos!$D$14,(Datos!$D$14*Datos!$C$14),IF(I166&lt;=Datos!$D$14,(I166*Datos!$C$14)))</f>
        <v>1865.5</v>
      </c>
      <c r="M166" s="94">
        <f>IF((I166-L166-N166)&lt;=Datos!$G$7,"0",IF((I166-L166-N166)&lt;=Datos!$G$8,((I166-L166-N166)-Datos!$F$8)*Datos!$I$6,IF((I166-L166-N166)&lt;=Datos!$G$9,Datos!$I$8+((I166-L166-N166)-Datos!$F$9)*Datos!$J$6,IF((I166-L166-N166)&gt;=Datos!$F$10,(Datos!$I$8+Datos!$J$8)+((I166-L166-N166)-Datos!$F$10)*Datos!$K$6))))</f>
        <v>4427.5756666666657</v>
      </c>
      <c r="N166" s="93">
        <f>IF(I166&gt;=Datos!$D$15,(Datos!$D$15*Datos!$C$15),IF(I166&lt;=Datos!$D$15,(I166*Datos!$C$15)))</f>
        <v>1976</v>
      </c>
      <c r="O166" s="93">
        <v>25</v>
      </c>
      <c r="P166" s="93">
        <f t="shared" ref="P166:P167" si="115">SUM(L166:O166)</f>
        <v>8294.0756666666657</v>
      </c>
      <c r="Q166" s="95">
        <f t="shared" ref="Q166:Q167" si="116">+K166-P166</f>
        <v>56705.924333333336</v>
      </c>
    </row>
    <row r="167" spans="1:17" ht="38.25" customHeight="1" x14ac:dyDescent="0.2">
      <c r="A167" s="244">
        <v>80</v>
      </c>
      <c r="B167" s="91" t="s">
        <v>664</v>
      </c>
      <c r="C167" s="91" t="s">
        <v>265</v>
      </c>
      <c r="D167" s="116" t="s">
        <v>1056</v>
      </c>
      <c r="E167" s="92" t="s">
        <v>263</v>
      </c>
      <c r="F167" s="92" t="s">
        <v>19</v>
      </c>
      <c r="G167" s="245">
        <v>46082</v>
      </c>
      <c r="H167" s="255">
        <v>46266</v>
      </c>
      <c r="I167" s="93">
        <v>65000</v>
      </c>
      <c r="J167" s="93">
        <v>0</v>
      </c>
      <c r="K167" s="93">
        <f t="shared" si="114"/>
        <v>65000</v>
      </c>
      <c r="L167" s="93">
        <f>IF(I167&gt;=Datos!$D$14,(Datos!$D$14*Datos!$C$14),IF(I167&lt;=Datos!$D$14,(I167*Datos!$C$14)))</f>
        <v>1865.5</v>
      </c>
      <c r="M167" s="94">
        <f>IF((I167-L167-N167)&lt;=Datos!$G$7,"0",IF((I167-L167-N167)&lt;=Datos!$G$8,((I167-L167-N167)-Datos!$F$8)*Datos!$I$6,IF((I167-L167-N167)&lt;=Datos!$G$9,Datos!$I$8+((I167-L167-N167)-Datos!$F$9)*Datos!$J$6,IF((I167-L167-N167)&gt;=Datos!$F$10,(Datos!$I$8+Datos!$J$8)+((I167-L167-N167)-Datos!$F$10)*Datos!$K$6))))</f>
        <v>4427.5756666666657</v>
      </c>
      <c r="N167" s="93">
        <f>IF(I167&gt;=Datos!$D$15,(Datos!$D$15*Datos!$C$15),IF(I167&lt;=Datos!$D$15,(I167*Datos!$C$15)))</f>
        <v>1976</v>
      </c>
      <c r="O167" s="93">
        <v>25</v>
      </c>
      <c r="P167" s="93">
        <f t="shared" si="115"/>
        <v>8294.0756666666657</v>
      </c>
      <c r="Q167" s="95">
        <f t="shared" si="116"/>
        <v>56705.924333333336</v>
      </c>
    </row>
    <row r="168" spans="1:17" s="193" customFormat="1" ht="36.75" customHeight="1" x14ac:dyDescent="0.2">
      <c r="A168" s="282" t="s">
        <v>422</v>
      </c>
      <c r="B168" s="283"/>
      <c r="C168" s="191">
        <v>5</v>
      </c>
      <c r="D168" s="308"/>
      <c r="E168" s="308"/>
      <c r="F168" s="308"/>
      <c r="G168" s="308"/>
      <c r="H168" s="309"/>
      <c r="I168" s="201">
        <f>SUM(I163:I167)</f>
        <v>295000</v>
      </c>
      <c r="J168" s="201">
        <f t="shared" ref="J168:Q168" si="117">SUM(J163:J167)</f>
        <v>0</v>
      </c>
      <c r="K168" s="201">
        <f t="shared" si="117"/>
        <v>295000</v>
      </c>
      <c r="L168" s="201">
        <f t="shared" si="117"/>
        <v>8466.5</v>
      </c>
      <c r="M168" s="201">
        <f t="shared" si="117"/>
        <v>17326.346999999998</v>
      </c>
      <c r="N168" s="201">
        <f t="shared" si="117"/>
        <v>8968</v>
      </c>
      <c r="O168" s="201">
        <f t="shared" si="117"/>
        <v>3044.78</v>
      </c>
      <c r="P168" s="201">
        <f t="shared" si="117"/>
        <v>37805.626999999993</v>
      </c>
      <c r="Q168" s="201">
        <f t="shared" si="117"/>
        <v>257194.37299999999</v>
      </c>
    </row>
    <row r="169" spans="1:17" ht="36.75" customHeight="1" x14ac:dyDescent="0.2">
      <c r="A169" s="282" t="s">
        <v>548</v>
      </c>
      <c r="B169" s="283"/>
      <c r="C169" s="283"/>
      <c r="D169" s="283"/>
      <c r="E169" s="283"/>
      <c r="F169" s="283"/>
      <c r="G169" s="283"/>
      <c r="H169" s="283"/>
      <c r="I169" s="283"/>
      <c r="J169" s="283"/>
      <c r="K169" s="283"/>
      <c r="L169" s="283"/>
      <c r="M169" s="283"/>
      <c r="N169" s="283"/>
      <c r="O169" s="283"/>
      <c r="P169" s="283"/>
      <c r="Q169" s="284"/>
    </row>
    <row r="170" spans="1:17" ht="38.25" customHeight="1" x14ac:dyDescent="0.2">
      <c r="A170" s="244">
        <v>81</v>
      </c>
      <c r="B170" s="91" t="s">
        <v>626</v>
      </c>
      <c r="C170" s="91" t="s">
        <v>310</v>
      </c>
      <c r="D170" s="116" t="s">
        <v>592</v>
      </c>
      <c r="E170" s="92" t="s">
        <v>263</v>
      </c>
      <c r="F170" s="92" t="s">
        <v>261</v>
      </c>
      <c r="G170" s="245">
        <v>46113</v>
      </c>
      <c r="H170" s="255">
        <v>46296</v>
      </c>
      <c r="I170" s="93">
        <v>76230</v>
      </c>
      <c r="J170" s="93">
        <v>0</v>
      </c>
      <c r="K170" s="93">
        <f>SUM(I170:J170)</f>
        <v>76230</v>
      </c>
      <c r="L170" s="93">
        <f>IF(I170&gt;=Datos!$D$14,(Datos!$D$14*Datos!$C$14),IF(I170&lt;=Datos!$D$14,(I170*Datos!$C$14)))</f>
        <v>2187.8009999999999</v>
      </c>
      <c r="M170" s="94">
        <f>IF((I170-L170-N170)&lt;=Datos!$G$7,"0",IF((I170-L170-N170)&lt;=Datos!$G$8,((I170-L170-N170)-Datos!$F$8)*Datos!$I$6,IF((I170-L170-N170)&lt;=Datos!$G$9,Datos!$I$8+((I170-L170-N170)-Datos!$F$9)*Datos!$J$6,IF((I170-L170-N170)&gt;=Datos!$F$10,(Datos!$I$8+Datos!$J$8)+((I170-L170-N170)-Datos!$F$10)*Datos!$K$6))))</f>
        <v>6540.8370666666669</v>
      </c>
      <c r="N170" s="93">
        <f>IF(I170&gt;=Datos!$D$15,(Datos!$D$15*Datos!$C$15),IF(I170&lt;=Datos!$D$15,(I170*Datos!$C$15)))</f>
        <v>2317.3919999999998</v>
      </c>
      <c r="O170" s="93">
        <v>1025</v>
      </c>
      <c r="P170" s="93">
        <f>SUM(L170:O170)</f>
        <v>12071.030066666666</v>
      </c>
      <c r="Q170" s="95">
        <f>+K170-P170</f>
        <v>64158.969933333334</v>
      </c>
    </row>
    <row r="171" spans="1:17" s="193" customFormat="1" ht="36.75" customHeight="1" x14ac:dyDescent="0.2">
      <c r="A171" s="282" t="s">
        <v>422</v>
      </c>
      <c r="B171" s="283"/>
      <c r="C171" s="191">
        <v>1</v>
      </c>
      <c r="D171" s="308"/>
      <c r="E171" s="308"/>
      <c r="F171" s="308"/>
      <c r="G171" s="308"/>
      <c r="H171" s="309"/>
      <c r="I171" s="201">
        <f>SUM(I170)</f>
        <v>76230</v>
      </c>
      <c r="J171" s="201">
        <f t="shared" ref="J171:Q171" si="118">SUM(J170)</f>
        <v>0</v>
      </c>
      <c r="K171" s="201">
        <f t="shared" si="118"/>
        <v>76230</v>
      </c>
      <c r="L171" s="201">
        <f t="shared" si="118"/>
        <v>2187.8009999999999</v>
      </c>
      <c r="M171" s="201">
        <f t="shared" si="118"/>
        <v>6540.8370666666669</v>
      </c>
      <c r="N171" s="201">
        <f t="shared" si="118"/>
        <v>2317.3919999999998</v>
      </c>
      <c r="O171" s="201">
        <f t="shared" si="118"/>
        <v>1025</v>
      </c>
      <c r="P171" s="201">
        <f t="shared" si="118"/>
        <v>12071.030066666666</v>
      </c>
      <c r="Q171" s="201">
        <f t="shared" si="118"/>
        <v>64158.969933333334</v>
      </c>
    </row>
    <row r="172" spans="1:17" ht="36.75" customHeight="1" x14ac:dyDescent="0.2">
      <c r="A172" s="282" t="s">
        <v>620</v>
      </c>
      <c r="B172" s="283"/>
      <c r="C172" s="283"/>
      <c r="D172" s="283"/>
      <c r="E172" s="283"/>
      <c r="F172" s="283"/>
      <c r="G172" s="283"/>
      <c r="H172" s="283"/>
      <c r="I172" s="283"/>
      <c r="J172" s="283"/>
      <c r="K172" s="283"/>
      <c r="L172" s="283"/>
      <c r="M172" s="283"/>
      <c r="N172" s="283"/>
      <c r="O172" s="283"/>
      <c r="P172" s="283"/>
      <c r="Q172" s="284"/>
    </row>
    <row r="173" spans="1:17" ht="38.25" customHeight="1" x14ac:dyDescent="0.2">
      <c r="A173" s="244">
        <v>82</v>
      </c>
      <c r="B173" s="91" t="s">
        <v>747</v>
      </c>
      <c r="C173" s="91" t="s">
        <v>729</v>
      </c>
      <c r="D173" s="116" t="s">
        <v>652</v>
      </c>
      <c r="E173" s="92" t="s">
        <v>263</v>
      </c>
      <c r="F173" s="92" t="s">
        <v>19</v>
      </c>
      <c r="G173" s="245">
        <v>46082</v>
      </c>
      <c r="H173" s="255">
        <v>46266</v>
      </c>
      <c r="I173" s="93">
        <v>60000</v>
      </c>
      <c r="J173" s="93">
        <v>0</v>
      </c>
      <c r="K173" s="93">
        <f t="shared" ref="K173:K174" si="119">SUM(I173:J173)</f>
        <v>60000</v>
      </c>
      <c r="L173" s="93">
        <f>IF(I173&gt;=Datos!$D$14,(Datos!$D$14*Datos!$C$14),IF(I173&lt;=Datos!$D$14,(I173*Datos!$C$14)))</f>
        <v>1722</v>
      </c>
      <c r="M173" s="94">
        <f>IF((I173-L173-N173)&lt;=Datos!$G$7,"0",IF((I173-L173-N173)&lt;=Datos!$G$8,((I173-L173-N173)-Datos!$F$8)*Datos!$I$6,IF((I173-L173-N173)&lt;=Datos!$G$9,Datos!$I$8+((I173-L173-N173)-Datos!$F$9)*Datos!$J$6,IF((I173-L173-N173)&gt;=Datos!$F$10,(Datos!$I$8+Datos!$J$8)+((I173-L173-N173)-Datos!$F$10)*Datos!$K$6))))</f>
        <v>3486.6756666666661</v>
      </c>
      <c r="N173" s="93">
        <f>IF(I173&gt;=Datos!$D$15,(Datos!$D$15*Datos!$C$15),IF(I173&lt;=Datos!$D$15,(I173*Datos!$C$15)))</f>
        <v>1824</v>
      </c>
      <c r="O173" s="93">
        <v>25</v>
      </c>
      <c r="P173" s="93">
        <f t="shared" ref="P173:P175" si="120">SUM(L173:O173)</f>
        <v>7057.6756666666661</v>
      </c>
      <c r="Q173" s="95">
        <f t="shared" ref="Q173:Q175" si="121">+K173-P173</f>
        <v>52942.324333333338</v>
      </c>
    </row>
    <row r="174" spans="1:17" ht="38.25" customHeight="1" x14ac:dyDescent="0.2">
      <c r="A174" s="244">
        <v>83</v>
      </c>
      <c r="B174" s="91" t="s">
        <v>748</v>
      </c>
      <c r="C174" s="91" t="s">
        <v>729</v>
      </c>
      <c r="D174" s="116" t="s">
        <v>652</v>
      </c>
      <c r="E174" s="92" t="s">
        <v>263</v>
      </c>
      <c r="F174" s="92" t="s">
        <v>19</v>
      </c>
      <c r="G174" s="245">
        <v>46082</v>
      </c>
      <c r="H174" s="255">
        <v>46266</v>
      </c>
      <c r="I174" s="93">
        <v>60000</v>
      </c>
      <c r="J174" s="93">
        <v>0</v>
      </c>
      <c r="K174" s="93">
        <f t="shared" si="119"/>
        <v>60000</v>
      </c>
      <c r="L174" s="93">
        <f>IF(I174&gt;=Datos!$D$14,(Datos!$D$14*Datos!$C$14),IF(I174&lt;=Datos!$D$14,(I174*Datos!$C$14)))</f>
        <v>1722</v>
      </c>
      <c r="M174" s="94">
        <f>IF((I174-L174-N174)&lt;=Datos!$G$7,"0",IF((I174-L174-N174)&lt;=Datos!$G$8,((I174-L174-N174)-Datos!$F$8)*Datos!$I$6,IF((I174-L174-N174)&lt;=Datos!$G$9,Datos!$I$8+((I174-L174-N174)-Datos!$F$9)*Datos!$J$6,IF((I174-L174-N174)&gt;=Datos!$F$10,(Datos!$I$8+Datos!$J$8)+((I174-L174-N174)-Datos!$F$10)*Datos!$K$6))))</f>
        <v>3486.6756666666661</v>
      </c>
      <c r="N174" s="93">
        <f>IF(I174&gt;=Datos!$D$15,(Datos!$D$15*Datos!$C$15),IF(I174&lt;=Datos!$D$15,(I174*Datos!$C$15)))</f>
        <v>1824</v>
      </c>
      <c r="O174" s="93">
        <v>25</v>
      </c>
      <c r="P174" s="93">
        <f t="shared" si="120"/>
        <v>7057.6756666666661</v>
      </c>
      <c r="Q174" s="95">
        <f t="shared" si="121"/>
        <v>52942.324333333338</v>
      </c>
    </row>
    <row r="175" spans="1:17" ht="38.25" customHeight="1" x14ac:dyDescent="0.2">
      <c r="A175" s="244">
        <v>84</v>
      </c>
      <c r="B175" s="91" t="s">
        <v>817</v>
      </c>
      <c r="C175" s="91" t="s">
        <v>729</v>
      </c>
      <c r="D175" s="116" t="s">
        <v>419</v>
      </c>
      <c r="E175" s="92" t="s">
        <v>263</v>
      </c>
      <c r="F175" s="92" t="s">
        <v>19</v>
      </c>
      <c r="G175" s="245">
        <v>46113</v>
      </c>
      <c r="H175" s="255">
        <v>46296</v>
      </c>
      <c r="I175" s="93">
        <v>35000</v>
      </c>
      <c r="J175" s="93">
        <v>0</v>
      </c>
      <c r="K175" s="93">
        <f t="shared" ref="K175" si="122">SUM(I175:J175)</f>
        <v>35000</v>
      </c>
      <c r="L175" s="93">
        <f>IF(I175&gt;=Datos!$D$14,(Datos!$D$14*Datos!$C$14),IF(I175&lt;=Datos!$D$14,(I175*Datos!$C$14)))</f>
        <v>1004.5</v>
      </c>
      <c r="M175" s="94" t="str">
        <f>IF((I175-L175-N175)&lt;=Datos!$G$7,"0",IF((I175-L175-N175)&lt;=Datos!$G$8,((I175-L175-N175)-Datos!$F$8)*Datos!$I$6,IF((I175-L175-N175)&lt;=Datos!$G$9,Datos!$I$8+((I175-L175-N175)-Datos!$F$9)*Datos!$J$6,IF((I175-L175-N175)&gt;=Datos!$F$10,(Datos!$I$8+Datos!$J$8)+((I175-L175-N175)-Datos!$F$10)*Datos!$K$6))))</f>
        <v>0</v>
      </c>
      <c r="N175" s="93">
        <f>IF(I175&gt;=Datos!$D$15,(Datos!$D$15*Datos!$C$15),IF(I175&lt;=Datos!$D$15,(I175*Datos!$C$15)))</f>
        <v>1064</v>
      </c>
      <c r="O175" s="93">
        <v>25</v>
      </c>
      <c r="P175" s="93">
        <f t="shared" si="120"/>
        <v>2093.5</v>
      </c>
      <c r="Q175" s="95">
        <f t="shared" si="121"/>
        <v>32906.5</v>
      </c>
    </row>
    <row r="176" spans="1:17" s="193" customFormat="1" ht="36.75" customHeight="1" x14ac:dyDescent="0.2">
      <c r="A176" s="282" t="s">
        <v>422</v>
      </c>
      <c r="B176" s="283"/>
      <c r="C176" s="191">
        <v>3</v>
      </c>
      <c r="D176" s="308"/>
      <c r="E176" s="308"/>
      <c r="F176" s="308"/>
      <c r="G176" s="308"/>
      <c r="H176" s="309"/>
      <c r="I176" s="201">
        <f>SUM(I173:I175)</f>
        <v>155000</v>
      </c>
      <c r="J176" s="201">
        <f t="shared" ref="J176:Q176" si="123">SUM(J173:J175)</f>
        <v>0</v>
      </c>
      <c r="K176" s="201">
        <f t="shared" si="123"/>
        <v>155000</v>
      </c>
      <c r="L176" s="201">
        <f t="shared" si="123"/>
        <v>4448.5</v>
      </c>
      <c r="M176" s="201">
        <f t="shared" si="123"/>
        <v>6973.3513333333321</v>
      </c>
      <c r="N176" s="201">
        <f t="shared" si="123"/>
        <v>4712</v>
      </c>
      <c r="O176" s="201">
        <f t="shared" si="123"/>
        <v>75</v>
      </c>
      <c r="P176" s="201">
        <f t="shared" si="123"/>
        <v>16208.851333333332</v>
      </c>
      <c r="Q176" s="201">
        <f t="shared" si="123"/>
        <v>138791.14866666668</v>
      </c>
    </row>
    <row r="177" spans="1:17" ht="36.75" customHeight="1" x14ac:dyDescent="0.2">
      <c r="A177" s="282" t="s">
        <v>794</v>
      </c>
      <c r="B177" s="283"/>
      <c r="C177" s="283"/>
      <c r="D177" s="283"/>
      <c r="E177" s="283"/>
      <c r="F177" s="283"/>
      <c r="G177" s="283"/>
      <c r="H177" s="283"/>
      <c r="I177" s="283"/>
      <c r="J177" s="283"/>
      <c r="K177" s="283"/>
      <c r="L177" s="283"/>
      <c r="M177" s="283"/>
      <c r="N177" s="283"/>
      <c r="O177" s="283"/>
      <c r="P177" s="283"/>
      <c r="Q177" s="284"/>
    </row>
    <row r="178" spans="1:17" ht="38.25" customHeight="1" x14ac:dyDescent="0.2">
      <c r="A178" s="244">
        <v>85</v>
      </c>
      <c r="B178" s="91" t="s">
        <v>790</v>
      </c>
      <c r="C178" s="91" t="s">
        <v>264</v>
      </c>
      <c r="D178" s="116" t="s">
        <v>419</v>
      </c>
      <c r="E178" s="92" t="s">
        <v>263</v>
      </c>
      <c r="F178" s="92" t="s">
        <v>19</v>
      </c>
      <c r="G178" s="245">
        <v>46113</v>
      </c>
      <c r="H178" s="255">
        <v>46296</v>
      </c>
      <c r="I178" s="93">
        <v>35000</v>
      </c>
      <c r="J178" s="93">
        <v>0</v>
      </c>
      <c r="K178" s="93">
        <f t="shared" ref="K178:K180" si="124">SUM(I178:J178)</f>
        <v>35000</v>
      </c>
      <c r="L178" s="93">
        <f>IF(I178&gt;=Datos!$D$14,(Datos!$D$14*Datos!$C$14),IF(I178&lt;=Datos!$D$14,(I178*Datos!$C$14)))</f>
        <v>1004.5</v>
      </c>
      <c r="M178" s="94" t="str">
        <f>IF((I178-L178-N178)&lt;=Datos!$G$7,"0",IF((I178-L178-N178)&lt;=Datos!$G$8,((I178-L178-N178)-Datos!$F$8)*Datos!$I$6,IF((I178-L178-N178)&lt;=Datos!$G$9,Datos!$I$8+((I178-L178-N178)-Datos!$F$9)*Datos!$J$6,IF((I178-L178-N178)&gt;=Datos!$F$10,(Datos!$I$8+Datos!$J$8)+((I178-L178-N178)-Datos!$F$10)*Datos!$K$6))))</f>
        <v>0</v>
      </c>
      <c r="N178" s="93">
        <f>IF(I178&gt;=Datos!$D$15,(Datos!$D$15*Datos!$C$15),IF(I178&lt;=Datos!$D$15,(I178*Datos!$C$15)))</f>
        <v>1064</v>
      </c>
      <c r="O178" s="93">
        <v>25</v>
      </c>
      <c r="P178" s="93">
        <f t="shared" ref="P178:P180" si="125">SUM(L178:O178)</f>
        <v>2093.5</v>
      </c>
      <c r="Q178" s="95">
        <f t="shared" ref="Q178:Q180" si="126">+K178-P178</f>
        <v>32906.5</v>
      </c>
    </row>
    <row r="179" spans="1:17" ht="38.25" customHeight="1" x14ac:dyDescent="0.2">
      <c r="A179" s="244">
        <v>86</v>
      </c>
      <c r="B179" s="91" t="s">
        <v>791</v>
      </c>
      <c r="C179" s="91" t="s">
        <v>264</v>
      </c>
      <c r="D179" s="116" t="s">
        <v>795</v>
      </c>
      <c r="E179" s="92" t="s">
        <v>263</v>
      </c>
      <c r="F179" s="92" t="s">
        <v>19</v>
      </c>
      <c r="G179" s="245">
        <v>46113</v>
      </c>
      <c r="H179" s="255">
        <v>46296</v>
      </c>
      <c r="I179" s="93">
        <v>60000</v>
      </c>
      <c r="J179" s="93">
        <v>0</v>
      </c>
      <c r="K179" s="93">
        <f t="shared" si="124"/>
        <v>60000</v>
      </c>
      <c r="L179" s="93">
        <f>IF(I179&gt;=Datos!$D$14,(Datos!$D$14*Datos!$C$14),IF(I179&lt;=Datos!$D$14,(I179*Datos!$C$14)))</f>
        <v>1722</v>
      </c>
      <c r="M179" s="94">
        <f>IF((I179-L179-N179)&lt;=Datos!$G$7,"0",IF((I179-L179-N179)&lt;=Datos!$G$8,((I179-L179-N179)-Datos!$F$8)*Datos!$I$6,IF((I179-L179-N179)&lt;=Datos!$G$9,Datos!$I$8+((I179-L179-N179)-Datos!$F$9)*Datos!$J$6,IF((I179-L179-N179)&gt;=Datos!$F$10,(Datos!$I$8+Datos!$J$8)+((I179-L179-N179)-Datos!$F$10)*Datos!$K$6))))</f>
        <v>3486.6756666666661</v>
      </c>
      <c r="N179" s="93">
        <f>IF(I179&gt;=Datos!$D$15,(Datos!$D$15*Datos!$C$15),IF(I179&lt;=Datos!$D$15,(I179*Datos!$C$15)))</f>
        <v>1824</v>
      </c>
      <c r="O179" s="93">
        <v>2025</v>
      </c>
      <c r="P179" s="93">
        <f t="shared" si="125"/>
        <v>9057.6756666666661</v>
      </c>
      <c r="Q179" s="95">
        <f t="shared" si="126"/>
        <v>50942.324333333338</v>
      </c>
    </row>
    <row r="180" spans="1:17" ht="38.25" customHeight="1" x14ac:dyDescent="0.2">
      <c r="A180" s="244">
        <v>87</v>
      </c>
      <c r="B180" s="91" t="s">
        <v>792</v>
      </c>
      <c r="C180" s="91" t="s">
        <v>264</v>
      </c>
      <c r="D180" s="116" t="s">
        <v>568</v>
      </c>
      <c r="E180" s="92" t="s">
        <v>263</v>
      </c>
      <c r="F180" s="92" t="s">
        <v>261</v>
      </c>
      <c r="G180" s="245">
        <v>46113</v>
      </c>
      <c r="H180" s="255">
        <v>46296</v>
      </c>
      <c r="I180" s="93">
        <v>60000</v>
      </c>
      <c r="J180" s="93">
        <v>0</v>
      </c>
      <c r="K180" s="93">
        <f t="shared" si="124"/>
        <v>60000</v>
      </c>
      <c r="L180" s="93">
        <f>IF(I180&gt;=Datos!$D$14,(Datos!$D$14*Datos!$C$14),IF(I180&lt;=Datos!$D$14,(I180*Datos!$C$14)))</f>
        <v>1722</v>
      </c>
      <c r="M180" s="94">
        <f>IF((I180-L180-N180)&lt;=Datos!$G$7,"0",IF((I180-L180-N180)&lt;=Datos!$G$8,((I180-L180-N180)-Datos!$F$8)*Datos!$I$6,IF((I180-L180-N180)&lt;=Datos!$G$9,Datos!$I$8+((I180-L180-N180)-Datos!$F$9)*Datos!$J$6,IF((I180-L180-N180)&gt;=Datos!$F$10,(Datos!$I$8+Datos!$J$8)+((I180-L180-N180)-Datos!$F$10)*Datos!$K$6))))</f>
        <v>3486.6756666666661</v>
      </c>
      <c r="N180" s="93">
        <f>IF(I180&gt;=Datos!$D$15,(Datos!$D$15*Datos!$C$15),IF(I180&lt;=Datos!$D$15,(I180*Datos!$C$15)))</f>
        <v>1824</v>
      </c>
      <c r="O180" s="93">
        <v>25</v>
      </c>
      <c r="P180" s="93">
        <f t="shared" si="125"/>
        <v>7057.6756666666661</v>
      </c>
      <c r="Q180" s="95">
        <f t="shared" si="126"/>
        <v>52942.324333333338</v>
      </c>
    </row>
    <row r="181" spans="1:17" ht="38.25" customHeight="1" x14ac:dyDescent="0.2">
      <c r="A181" s="244">
        <v>88</v>
      </c>
      <c r="B181" s="91" t="s">
        <v>793</v>
      </c>
      <c r="C181" s="91" t="s">
        <v>264</v>
      </c>
      <c r="D181" s="116" t="s">
        <v>268</v>
      </c>
      <c r="E181" s="92" t="s">
        <v>263</v>
      </c>
      <c r="F181" s="92" t="s">
        <v>19</v>
      </c>
      <c r="G181" s="245">
        <v>46082</v>
      </c>
      <c r="H181" s="255">
        <v>46266</v>
      </c>
      <c r="I181" s="93">
        <v>60000</v>
      </c>
      <c r="J181" s="93">
        <v>0</v>
      </c>
      <c r="K181" s="93">
        <f>SUM(I181:J181)</f>
        <v>60000</v>
      </c>
      <c r="L181" s="93">
        <f>IF(I181&gt;=Datos!$D$14,(Datos!$D$14*Datos!$C$14),IF(I181&lt;=Datos!$D$14,(I181*Datos!$C$14)))</f>
        <v>1722</v>
      </c>
      <c r="M181" s="94">
        <f>IF((I181-L181-N181)&lt;=Datos!$G$7,"0",IF((I181-L181-N181)&lt;=Datos!$G$8,((I181-L181-N181)-Datos!$F$8)*Datos!$I$6,IF((I181-L181-N181)&lt;=Datos!$G$9,Datos!$I$8+((I181-L181-N181)-Datos!$F$9)*Datos!$J$6,IF((I181-L181-N181)&gt;=Datos!$F$10,(Datos!$I$8+Datos!$J$8)+((I181-L181-N181)-Datos!$F$10)*Datos!$K$6))))</f>
        <v>3486.6756666666661</v>
      </c>
      <c r="N181" s="93">
        <f>IF(I181&gt;=Datos!$D$15,(Datos!$D$15*Datos!$C$15),IF(I181&lt;=Datos!$D$15,(I181*Datos!$C$15)))</f>
        <v>1824</v>
      </c>
      <c r="O181" s="93">
        <v>25</v>
      </c>
      <c r="P181" s="93">
        <f>SUM(L181:O181)</f>
        <v>7057.6756666666661</v>
      </c>
      <c r="Q181" s="95">
        <f>+K181-P181</f>
        <v>52942.324333333338</v>
      </c>
    </row>
    <row r="182" spans="1:17" s="193" customFormat="1" ht="36.75" customHeight="1" x14ac:dyDescent="0.2">
      <c r="A182" s="282" t="s">
        <v>422</v>
      </c>
      <c r="B182" s="283"/>
      <c r="C182" s="191">
        <v>4</v>
      </c>
      <c r="D182" s="308"/>
      <c r="E182" s="308"/>
      <c r="F182" s="308"/>
      <c r="G182" s="308"/>
      <c r="H182" s="309"/>
      <c r="I182" s="201">
        <f>SUM(I178:I181)</f>
        <v>215000</v>
      </c>
      <c r="J182" s="201">
        <f t="shared" ref="J182:Q182" si="127">SUM(J178:J181)</f>
        <v>0</v>
      </c>
      <c r="K182" s="201">
        <f t="shared" si="127"/>
        <v>215000</v>
      </c>
      <c r="L182" s="201">
        <f t="shared" si="127"/>
        <v>6170.5</v>
      </c>
      <c r="M182" s="201">
        <f t="shared" si="127"/>
        <v>10460.026999999998</v>
      </c>
      <c r="N182" s="201">
        <f t="shared" si="127"/>
        <v>6536</v>
      </c>
      <c r="O182" s="201">
        <f t="shared" si="127"/>
        <v>2100</v>
      </c>
      <c r="P182" s="201">
        <f t="shared" si="127"/>
        <v>25266.526999999998</v>
      </c>
      <c r="Q182" s="201">
        <f t="shared" si="127"/>
        <v>189733.473</v>
      </c>
    </row>
    <row r="183" spans="1:17" ht="36.75" customHeight="1" x14ac:dyDescent="0.2">
      <c r="A183" s="282" t="s">
        <v>594</v>
      </c>
      <c r="B183" s="283"/>
      <c r="C183" s="283"/>
      <c r="D183" s="283"/>
      <c r="E183" s="283"/>
      <c r="F183" s="283"/>
      <c r="G183" s="283"/>
      <c r="H183" s="283"/>
      <c r="I183" s="283"/>
      <c r="J183" s="283"/>
      <c r="K183" s="283"/>
      <c r="L183" s="283"/>
      <c r="M183" s="283"/>
      <c r="N183" s="283"/>
      <c r="O183" s="283"/>
      <c r="P183" s="283"/>
      <c r="Q183" s="284"/>
    </row>
    <row r="184" spans="1:17" ht="38.25" customHeight="1" x14ac:dyDescent="0.2">
      <c r="A184" s="244">
        <v>89</v>
      </c>
      <c r="B184" s="91" t="s">
        <v>593</v>
      </c>
      <c r="C184" s="91" t="s">
        <v>266</v>
      </c>
      <c r="D184" s="116" t="s">
        <v>268</v>
      </c>
      <c r="E184" s="92" t="s">
        <v>263</v>
      </c>
      <c r="F184" s="92" t="s">
        <v>19</v>
      </c>
      <c r="G184" s="245">
        <v>46082</v>
      </c>
      <c r="H184" s="255">
        <v>46266</v>
      </c>
      <c r="I184" s="93">
        <v>76230</v>
      </c>
      <c r="J184" s="93">
        <v>0</v>
      </c>
      <c r="K184" s="93">
        <f>SUM(I184:J184)</f>
        <v>76230</v>
      </c>
      <c r="L184" s="93">
        <f>IF(I184&gt;=Datos!$D$14,(Datos!$D$14*Datos!$C$14),IF(I184&lt;=Datos!$D$14,(I184*Datos!$C$14)))</f>
        <v>2187.8009999999999</v>
      </c>
      <c r="M184" s="94">
        <f>IF((I184-L184-N184)&lt;=Datos!$G$7,"0",IF((I184-L184-N184)&lt;=Datos!$G$8,((I184-L184-N184)-Datos!$F$8)*Datos!$I$6,IF((I184-L184-N184)&lt;=Datos!$G$9,Datos!$I$8+((I184-L184-N184)-Datos!$F$9)*Datos!$J$6,IF((I184-L184-N184)&gt;=Datos!$F$10,(Datos!$I$8+Datos!$J$8)+((I184-L184-N184)-Datos!$F$10)*Datos!$K$6))))</f>
        <v>6540.8370666666669</v>
      </c>
      <c r="N184" s="93">
        <f>IF(I184&gt;=Datos!$D$15,(Datos!$D$15*Datos!$C$15),IF(I184&lt;=Datos!$D$15,(I184*Datos!$C$15)))</f>
        <v>2317.3919999999998</v>
      </c>
      <c r="O184" s="93">
        <v>4146.24</v>
      </c>
      <c r="P184" s="93">
        <f>SUM(L184:O184)</f>
        <v>15192.270066666666</v>
      </c>
      <c r="Q184" s="95">
        <f>+K184-P184</f>
        <v>61037.729933333336</v>
      </c>
    </row>
    <row r="185" spans="1:17" s="193" customFormat="1" ht="36.75" customHeight="1" x14ac:dyDescent="0.2">
      <c r="A185" s="282" t="s">
        <v>422</v>
      </c>
      <c r="B185" s="283"/>
      <c r="C185" s="191">
        <v>1</v>
      </c>
      <c r="D185" s="308"/>
      <c r="E185" s="308"/>
      <c r="F185" s="308"/>
      <c r="G185" s="308"/>
      <c r="H185" s="309"/>
      <c r="I185" s="201">
        <f>SUM(I184)</f>
        <v>76230</v>
      </c>
      <c r="J185" s="201">
        <f t="shared" ref="J185:Q185" si="128">SUM(J184)</f>
        <v>0</v>
      </c>
      <c r="K185" s="201">
        <f t="shared" si="128"/>
        <v>76230</v>
      </c>
      <c r="L185" s="201">
        <f t="shared" si="128"/>
        <v>2187.8009999999999</v>
      </c>
      <c r="M185" s="201">
        <f t="shared" si="128"/>
        <v>6540.8370666666669</v>
      </c>
      <c r="N185" s="201">
        <f t="shared" si="128"/>
        <v>2317.3919999999998</v>
      </c>
      <c r="O185" s="201">
        <f t="shared" si="128"/>
        <v>4146.24</v>
      </c>
      <c r="P185" s="201">
        <f t="shared" si="128"/>
        <v>15192.270066666666</v>
      </c>
      <c r="Q185" s="201">
        <f t="shared" si="128"/>
        <v>61037.729933333336</v>
      </c>
    </row>
    <row r="186" spans="1:17" ht="36.75" customHeight="1" x14ac:dyDescent="0.2">
      <c r="A186" s="282" t="s">
        <v>686</v>
      </c>
      <c r="B186" s="283"/>
      <c r="C186" s="283"/>
      <c r="D186" s="283"/>
      <c r="E186" s="283"/>
      <c r="F186" s="283"/>
      <c r="G186" s="283"/>
      <c r="H186" s="283"/>
      <c r="I186" s="283"/>
      <c r="J186" s="283"/>
      <c r="K186" s="283"/>
      <c r="L186" s="283"/>
      <c r="M186" s="283"/>
      <c r="N186" s="283"/>
      <c r="O186" s="283"/>
      <c r="P186" s="283"/>
      <c r="Q186" s="284"/>
    </row>
    <row r="187" spans="1:17" ht="38.25" customHeight="1" x14ac:dyDescent="0.2">
      <c r="A187" s="244">
        <v>90</v>
      </c>
      <c r="B187" s="91" t="s">
        <v>665</v>
      </c>
      <c r="C187" s="91" t="s">
        <v>265</v>
      </c>
      <c r="D187" s="116" t="s">
        <v>419</v>
      </c>
      <c r="E187" s="92" t="s">
        <v>263</v>
      </c>
      <c r="F187" s="92" t="s">
        <v>19</v>
      </c>
      <c r="G187" s="245">
        <v>45992</v>
      </c>
      <c r="H187" s="255">
        <v>46174</v>
      </c>
      <c r="I187" s="93">
        <v>35000</v>
      </c>
      <c r="J187" s="93">
        <v>0</v>
      </c>
      <c r="K187" s="93">
        <f t="shared" ref="K187:K201" si="129">SUM(I187:J187)</f>
        <v>35000</v>
      </c>
      <c r="L187" s="93">
        <f>IF(I187&gt;=Datos!$D$14,(Datos!$D$14*Datos!$C$14),IF(I187&lt;=Datos!$D$14,(I187*Datos!$C$14)))</f>
        <v>1004.5</v>
      </c>
      <c r="M187" s="94" t="str">
        <f>IF((I187-L187-N187)&lt;=Datos!$G$7,"0",IF((I187-L187-N187)&lt;=Datos!$G$8,((I187-L187-N187)-Datos!$F$8)*Datos!$I$6,IF((I187-L187-N187)&lt;=Datos!$G$9,Datos!$I$8+((I187-L187-N187)-Datos!$F$9)*Datos!$J$6,IF((I187-L187-N187)&gt;=Datos!$F$10,(Datos!$I$8+Datos!$J$8)+((I187-L187-N187)-Datos!$F$10)*Datos!$K$6))))</f>
        <v>0</v>
      </c>
      <c r="N187" s="93">
        <f>IF(I187&gt;=Datos!$D$15,(Datos!$D$15*Datos!$C$15),IF(I187&lt;=Datos!$D$15,(I187*Datos!$C$15)))</f>
        <v>1064</v>
      </c>
      <c r="O187" s="93">
        <v>25</v>
      </c>
      <c r="P187" s="93">
        <f t="shared" ref="P187:P201" si="130">SUM(L187:O187)</f>
        <v>2093.5</v>
      </c>
      <c r="Q187" s="95">
        <f t="shared" ref="Q187:Q201" si="131">+K187-P187</f>
        <v>32906.5</v>
      </c>
    </row>
    <row r="188" spans="1:17" ht="38.25" customHeight="1" x14ac:dyDescent="0.2">
      <c r="A188" s="244">
        <v>91</v>
      </c>
      <c r="B188" s="91" t="s">
        <v>666</v>
      </c>
      <c r="C188" s="91" t="s">
        <v>265</v>
      </c>
      <c r="D188" s="116" t="s">
        <v>419</v>
      </c>
      <c r="E188" s="92" t="s">
        <v>263</v>
      </c>
      <c r="F188" s="92" t="s">
        <v>19</v>
      </c>
      <c r="G188" s="245">
        <v>45992</v>
      </c>
      <c r="H188" s="255">
        <v>46174</v>
      </c>
      <c r="I188" s="93">
        <v>35000</v>
      </c>
      <c r="J188" s="93">
        <v>0</v>
      </c>
      <c r="K188" s="93">
        <f t="shared" si="129"/>
        <v>35000</v>
      </c>
      <c r="L188" s="93">
        <f>IF(I188&gt;=Datos!$D$14,(Datos!$D$14*Datos!$C$14),IF(I188&lt;=Datos!$D$14,(I188*Datos!$C$14)))</f>
        <v>1004.5</v>
      </c>
      <c r="M188" s="94" t="str">
        <f>IF((I188-L188-N188)&lt;=Datos!$G$7,"0",IF((I188-L188-N188)&lt;=Datos!$G$8,((I188-L188-N188)-Datos!$F$8)*Datos!$I$6,IF((I188-L188-N188)&lt;=Datos!$G$9,Datos!$I$8+((I188-L188-N188)-Datos!$F$9)*Datos!$J$6,IF((I188-L188-N188)&gt;=Datos!$F$10,(Datos!$I$8+Datos!$J$8)+((I188-L188-N188)-Datos!$F$10)*Datos!$K$6))))</f>
        <v>0</v>
      </c>
      <c r="N188" s="93">
        <f>IF(I188&gt;=Datos!$D$15,(Datos!$D$15*Datos!$C$15),IF(I188&lt;=Datos!$D$15,(I188*Datos!$C$15)))</f>
        <v>1064</v>
      </c>
      <c r="O188" s="93">
        <v>25</v>
      </c>
      <c r="P188" s="93">
        <f t="shared" si="130"/>
        <v>2093.5</v>
      </c>
      <c r="Q188" s="95">
        <f t="shared" si="131"/>
        <v>32906.5</v>
      </c>
    </row>
    <row r="189" spans="1:17" ht="38.25" customHeight="1" x14ac:dyDescent="0.2">
      <c r="A189" s="244">
        <v>92</v>
      </c>
      <c r="B189" s="91" t="s">
        <v>667</v>
      </c>
      <c r="C189" s="91" t="s">
        <v>265</v>
      </c>
      <c r="D189" s="116" t="s">
        <v>419</v>
      </c>
      <c r="E189" s="92" t="s">
        <v>263</v>
      </c>
      <c r="F189" s="92" t="s">
        <v>19</v>
      </c>
      <c r="G189" s="245">
        <v>45992</v>
      </c>
      <c r="H189" s="255">
        <v>46174</v>
      </c>
      <c r="I189" s="93">
        <v>35000</v>
      </c>
      <c r="J189" s="93">
        <v>0</v>
      </c>
      <c r="K189" s="93">
        <f t="shared" si="129"/>
        <v>35000</v>
      </c>
      <c r="L189" s="93">
        <f>IF(I189&gt;=Datos!$D$14,(Datos!$D$14*Datos!$C$14),IF(I189&lt;=Datos!$D$14,(I189*Datos!$C$14)))</f>
        <v>1004.5</v>
      </c>
      <c r="M189" s="94" t="str">
        <f>IF((I189-L189-N189)&lt;=Datos!$G$7,"0",IF((I189-L189-N189)&lt;=Datos!$G$8,((I189-L189-N189)-Datos!$F$8)*Datos!$I$6,IF((I189-L189-N189)&lt;=Datos!$G$9,Datos!$I$8+((I189-L189-N189)-Datos!$F$9)*Datos!$J$6,IF((I189-L189-N189)&gt;=Datos!$F$10,(Datos!$I$8+Datos!$J$8)+((I189-L189-N189)-Datos!$F$10)*Datos!$K$6))))</f>
        <v>0</v>
      </c>
      <c r="N189" s="93">
        <f>IF(I189&gt;=Datos!$D$15,(Datos!$D$15*Datos!$C$15),IF(I189&lt;=Datos!$D$15,(I189*Datos!$C$15)))</f>
        <v>1064</v>
      </c>
      <c r="O189" s="93">
        <v>25</v>
      </c>
      <c r="P189" s="93">
        <f t="shared" si="130"/>
        <v>2093.5</v>
      </c>
      <c r="Q189" s="95">
        <f t="shared" si="131"/>
        <v>32906.5</v>
      </c>
    </row>
    <row r="190" spans="1:17" ht="38.25" customHeight="1" x14ac:dyDescent="0.2">
      <c r="A190" s="244">
        <v>93</v>
      </c>
      <c r="B190" s="91" t="s">
        <v>668</v>
      </c>
      <c r="C190" s="91" t="s">
        <v>265</v>
      </c>
      <c r="D190" s="116" t="s">
        <v>419</v>
      </c>
      <c r="E190" s="92" t="s">
        <v>263</v>
      </c>
      <c r="F190" s="92" t="s">
        <v>19</v>
      </c>
      <c r="G190" s="245">
        <v>45992</v>
      </c>
      <c r="H190" s="255">
        <v>46174</v>
      </c>
      <c r="I190" s="93">
        <v>35000</v>
      </c>
      <c r="J190" s="93">
        <v>0</v>
      </c>
      <c r="K190" s="93">
        <f t="shared" si="129"/>
        <v>35000</v>
      </c>
      <c r="L190" s="93">
        <f>IF(I190&gt;=Datos!$D$14,(Datos!$D$14*Datos!$C$14),IF(I190&lt;=Datos!$D$14,(I190*Datos!$C$14)))</f>
        <v>1004.5</v>
      </c>
      <c r="M190" s="94" t="str">
        <f>IF((I190-L190-N190)&lt;=Datos!$G$7,"0",IF((I190-L190-N190)&lt;=Datos!$G$8,((I190-L190-N190)-Datos!$F$8)*Datos!$I$6,IF((I190-L190-N190)&lt;=Datos!$G$9,Datos!$I$8+((I190-L190-N190)-Datos!$F$9)*Datos!$J$6,IF((I190-L190-N190)&gt;=Datos!$F$10,(Datos!$I$8+Datos!$J$8)+((I190-L190-N190)-Datos!$F$10)*Datos!$K$6))))</f>
        <v>0</v>
      </c>
      <c r="N190" s="93">
        <f>IF(I190&gt;=Datos!$D$15,(Datos!$D$15*Datos!$C$15),IF(I190&lt;=Datos!$D$15,(I190*Datos!$C$15)))</f>
        <v>1064</v>
      </c>
      <c r="O190" s="93">
        <v>25</v>
      </c>
      <c r="P190" s="93">
        <f t="shared" si="130"/>
        <v>2093.5</v>
      </c>
      <c r="Q190" s="95">
        <f t="shared" si="131"/>
        <v>32906.5</v>
      </c>
    </row>
    <row r="191" spans="1:17" ht="38.25" customHeight="1" x14ac:dyDescent="0.2">
      <c r="A191" s="244">
        <v>94</v>
      </c>
      <c r="B191" s="91" t="s">
        <v>669</v>
      </c>
      <c r="C191" s="91" t="s">
        <v>265</v>
      </c>
      <c r="D191" s="116" t="s">
        <v>419</v>
      </c>
      <c r="E191" s="92" t="s">
        <v>263</v>
      </c>
      <c r="F191" s="92" t="s">
        <v>19</v>
      </c>
      <c r="G191" s="245">
        <v>45992</v>
      </c>
      <c r="H191" s="255">
        <v>46174</v>
      </c>
      <c r="I191" s="93">
        <v>35000</v>
      </c>
      <c r="J191" s="93">
        <v>0</v>
      </c>
      <c r="K191" s="93">
        <f t="shared" si="129"/>
        <v>35000</v>
      </c>
      <c r="L191" s="93">
        <f>IF(I191&gt;=Datos!$D$14,(Datos!$D$14*Datos!$C$14),IF(I191&lt;=Datos!$D$14,(I191*Datos!$C$14)))</f>
        <v>1004.5</v>
      </c>
      <c r="M191" s="94" t="str">
        <f>IF((I191-L191-N191)&lt;=Datos!$G$7,"0",IF((I191-L191-N191)&lt;=Datos!$G$8,((I191-L191-N191)-Datos!$F$8)*Datos!$I$6,IF((I191-L191-N191)&lt;=Datos!$G$9,Datos!$I$8+((I191-L191-N191)-Datos!$F$9)*Datos!$J$6,IF((I191-L191-N191)&gt;=Datos!$F$10,(Datos!$I$8+Datos!$J$8)+((I191-L191-N191)-Datos!$F$10)*Datos!$K$6))))</f>
        <v>0</v>
      </c>
      <c r="N191" s="93">
        <f>IF(I191&gt;=Datos!$D$15,(Datos!$D$15*Datos!$C$15),IF(I191&lt;=Datos!$D$15,(I191*Datos!$C$15)))</f>
        <v>1064</v>
      </c>
      <c r="O191" s="93">
        <v>25</v>
      </c>
      <c r="P191" s="93">
        <f t="shared" si="130"/>
        <v>2093.5</v>
      </c>
      <c r="Q191" s="95">
        <f t="shared" si="131"/>
        <v>32906.5</v>
      </c>
    </row>
    <row r="192" spans="1:17" ht="38.25" customHeight="1" x14ac:dyDescent="0.2">
      <c r="A192" s="244">
        <v>95</v>
      </c>
      <c r="B192" s="91" t="s">
        <v>670</v>
      </c>
      <c r="C192" s="91" t="s">
        <v>265</v>
      </c>
      <c r="D192" s="116" t="s">
        <v>419</v>
      </c>
      <c r="E192" s="92" t="s">
        <v>263</v>
      </c>
      <c r="F192" s="92" t="s">
        <v>19</v>
      </c>
      <c r="G192" s="245">
        <v>45992</v>
      </c>
      <c r="H192" s="255">
        <v>46174</v>
      </c>
      <c r="I192" s="93">
        <v>35000</v>
      </c>
      <c r="J192" s="93">
        <v>0</v>
      </c>
      <c r="K192" s="93">
        <f t="shared" si="129"/>
        <v>35000</v>
      </c>
      <c r="L192" s="93">
        <f>IF(I192&gt;=Datos!$D$14,(Datos!$D$14*Datos!$C$14),IF(I192&lt;=Datos!$D$14,(I192*Datos!$C$14)))</f>
        <v>1004.5</v>
      </c>
      <c r="M192" s="94" t="str">
        <f>IF((I192-L192-N192)&lt;=Datos!$G$7,"0",IF((I192-L192-N192)&lt;=Datos!$G$8,((I192-L192-N192)-Datos!$F$8)*Datos!$I$6,IF((I192-L192-N192)&lt;=Datos!$G$9,Datos!$I$8+((I192-L192-N192)-Datos!$F$9)*Datos!$J$6,IF((I192-L192-N192)&gt;=Datos!$F$10,(Datos!$I$8+Datos!$J$8)+((I192-L192-N192)-Datos!$F$10)*Datos!$K$6))))</f>
        <v>0</v>
      </c>
      <c r="N192" s="93">
        <f>IF(I192&gt;=Datos!$D$15,(Datos!$D$15*Datos!$C$15),IF(I192&lt;=Datos!$D$15,(I192*Datos!$C$15)))</f>
        <v>1064</v>
      </c>
      <c r="O192" s="93">
        <v>25</v>
      </c>
      <c r="P192" s="93">
        <f t="shared" si="130"/>
        <v>2093.5</v>
      </c>
      <c r="Q192" s="95">
        <f t="shared" si="131"/>
        <v>32906.5</v>
      </c>
    </row>
    <row r="193" spans="1:17" ht="38.25" customHeight="1" x14ac:dyDescent="0.2">
      <c r="A193" s="244">
        <v>96</v>
      </c>
      <c r="B193" s="91" t="s">
        <v>672</v>
      </c>
      <c r="C193" s="91" t="s">
        <v>265</v>
      </c>
      <c r="D193" s="116" t="s">
        <v>419</v>
      </c>
      <c r="E193" s="92" t="s">
        <v>263</v>
      </c>
      <c r="F193" s="92" t="s">
        <v>19</v>
      </c>
      <c r="G193" s="245">
        <v>45992</v>
      </c>
      <c r="H193" s="255">
        <v>46174</v>
      </c>
      <c r="I193" s="93">
        <v>35000</v>
      </c>
      <c r="J193" s="93">
        <v>0</v>
      </c>
      <c r="K193" s="93">
        <f t="shared" si="129"/>
        <v>35000</v>
      </c>
      <c r="L193" s="93">
        <f>IF(I193&gt;=Datos!$D$14,(Datos!$D$14*Datos!$C$14),IF(I193&lt;=Datos!$D$14,(I193*Datos!$C$14)))</f>
        <v>1004.5</v>
      </c>
      <c r="M193" s="94" t="str">
        <f>IF((I193-L193-N193)&lt;=Datos!$G$7,"0",IF((I193-L193-N193)&lt;=Datos!$G$8,((I193-L193-N193)-Datos!$F$8)*Datos!$I$6,IF((I193-L193-N193)&lt;=Datos!$G$9,Datos!$I$8+((I193-L193-N193)-Datos!$F$9)*Datos!$J$6,IF((I193-L193-N193)&gt;=Datos!$F$10,(Datos!$I$8+Datos!$J$8)+((I193-L193-N193)-Datos!$F$10)*Datos!$K$6))))</f>
        <v>0</v>
      </c>
      <c r="N193" s="93">
        <f>IF(I193&gt;=Datos!$D$15,(Datos!$D$15*Datos!$C$15),IF(I193&lt;=Datos!$D$15,(I193*Datos!$C$15)))</f>
        <v>1064</v>
      </c>
      <c r="O193" s="93">
        <v>25</v>
      </c>
      <c r="P193" s="93">
        <f t="shared" si="130"/>
        <v>2093.5</v>
      </c>
      <c r="Q193" s="95">
        <f t="shared" si="131"/>
        <v>32906.5</v>
      </c>
    </row>
    <row r="194" spans="1:17" ht="38.25" customHeight="1" x14ac:dyDescent="0.2">
      <c r="A194" s="244">
        <v>97</v>
      </c>
      <c r="B194" s="91" t="s">
        <v>673</v>
      </c>
      <c r="C194" s="91" t="s">
        <v>265</v>
      </c>
      <c r="D194" s="116" t="s">
        <v>419</v>
      </c>
      <c r="E194" s="92" t="s">
        <v>263</v>
      </c>
      <c r="F194" s="92" t="s">
        <v>19</v>
      </c>
      <c r="G194" s="245">
        <v>45992</v>
      </c>
      <c r="H194" s="255">
        <v>46174</v>
      </c>
      <c r="I194" s="93">
        <v>35000</v>
      </c>
      <c r="J194" s="93">
        <v>0</v>
      </c>
      <c r="K194" s="93">
        <f t="shared" si="129"/>
        <v>35000</v>
      </c>
      <c r="L194" s="93">
        <f>IF(I194&gt;=Datos!$D$14,(Datos!$D$14*Datos!$C$14),IF(I194&lt;=Datos!$D$14,(I194*Datos!$C$14)))</f>
        <v>1004.5</v>
      </c>
      <c r="M194" s="94" t="str">
        <f>IF((I194-L194-N194)&lt;=Datos!$G$7,"0",IF((I194-L194-N194)&lt;=Datos!$G$8,((I194-L194-N194)-Datos!$F$8)*Datos!$I$6,IF((I194-L194-N194)&lt;=Datos!$G$9,Datos!$I$8+((I194-L194-N194)-Datos!$F$9)*Datos!$J$6,IF((I194-L194-N194)&gt;=Datos!$F$10,(Datos!$I$8+Datos!$J$8)+((I194-L194-N194)-Datos!$F$10)*Datos!$K$6))))</f>
        <v>0</v>
      </c>
      <c r="N194" s="93">
        <f>IF(I194&gt;=Datos!$D$15,(Datos!$D$15*Datos!$C$15),IF(I194&lt;=Datos!$D$15,(I194*Datos!$C$15)))</f>
        <v>1064</v>
      </c>
      <c r="O194" s="93">
        <v>25</v>
      </c>
      <c r="P194" s="93">
        <f t="shared" si="130"/>
        <v>2093.5</v>
      </c>
      <c r="Q194" s="95">
        <f t="shared" si="131"/>
        <v>32906.5</v>
      </c>
    </row>
    <row r="195" spans="1:17" ht="38.25" customHeight="1" x14ac:dyDescent="0.2">
      <c r="A195" s="244">
        <v>98</v>
      </c>
      <c r="B195" s="91" t="s">
        <v>674</v>
      </c>
      <c r="C195" s="91" t="s">
        <v>265</v>
      </c>
      <c r="D195" s="116" t="s">
        <v>419</v>
      </c>
      <c r="E195" s="92" t="s">
        <v>263</v>
      </c>
      <c r="F195" s="92" t="s">
        <v>19</v>
      </c>
      <c r="G195" s="245">
        <v>45992</v>
      </c>
      <c r="H195" s="255">
        <v>46174</v>
      </c>
      <c r="I195" s="93">
        <v>35000</v>
      </c>
      <c r="J195" s="93">
        <v>0</v>
      </c>
      <c r="K195" s="93">
        <f t="shared" si="129"/>
        <v>35000</v>
      </c>
      <c r="L195" s="93">
        <f>IF(I195&gt;=Datos!$D$14,(Datos!$D$14*Datos!$C$14),IF(I195&lt;=Datos!$D$14,(I195*Datos!$C$14)))</f>
        <v>1004.5</v>
      </c>
      <c r="M195" s="94" t="str">
        <f>IF((I195-L195-N195)&lt;=Datos!$G$7,"0",IF((I195-L195-N195)&lt;=Datos!$G$8,((I195-L195-N195)-Datos!$F$8)*Datos!$I$6,IF((I195-L195-N195)&lt;=Datos!$G$9,Datos!$I$8+((I195-L195-N195)-Datos!$F$9)*Datos!$J$6,IF((I195-L195-N195)&gt;=Datos!$F$10,(Datos!$I$8+Datos!$J$8)+((I195-L195-N195)-Datos!$F$10)*Datos!$K$6))))</f>
        <v>0</v>
      </c>
      <c r="N195" s="93">
        <f>IF(I195&gt;=Datos!$D$15,(Datos!$D$15*Datos!$C$15),IF(I195&lt;=Datos!$D$15,(I195*Datos!$C$15)))</f>
        <v>1064</v>
      </c>
      <c r="O195" s="93">
        <v>25</v>
      </c>
      <c r="P195" s="93">
        <f t="shared" si="130"/>
        <v>2093.5</v>
      </c>
      <c r="Q195" s="95">
        <f t="shared" si="131"/>
        <v>32906.5</v>
      </c>
    </row>
    <row r="196" spans="1:17" ht="38.25" customHeight="1" x14ac:dyDescent="0.2">
      <c r="A196" s="244">
        <v>99</v>
      </c>
      <c r="B196" s="91" t="s">
        <v>675</v>
      </c>
      <c r="C196" s="91" t="s">
        <v>265</v>
      </c>
      <c r="D196" s="116" t="s">
        <v>419</v>
      </c>
      <c r="E196" s="92" t="s">
        <v>263</v>
      </c>
      <c r="F196" s="92" t="s">
        <v>19</v>
      </c>
      <c r="G196" s="245">
        <v>45992</v>
      </c>
      <c r="H196" s="255">
        <v>46174</v>
      </c>
      <c r="I196" s="93">
        <v>35000</v>
      </c>
      <c r="J196" s="93">
        <v>0</v>
      </c>
      <c r="K196" s="93">
        <f t="shared" si="129"/>
        <v>35000</v>
      </c>
      <c r="L196" s="93">
        <f>IF(I196&gt;=Datos!$D$14,(Datos!$D$14*Datos!$C$14),IF(I196&lt;=Datos!$D$14,(I196*Datos!$C$14)))</f>
        <v>1004.5</v>
      </c>
      <c r="M196" s="94" t="str">
        <f>IF((I196-L196-N196)&lt;=Datos!$G$7,"0",IF((I196-L196-N196)&lt;=Datos!$G$8,((I196-L196-N196)-Datos!$F$8)*Datos!$I$6,IF((I196-L196-N196)&lt;=Datos!$G$9,Datos!$I$8+((I196-L196-N196)-Datos!$F$9)*Datos!$J$6,IF((I196-L196-N196)&gt;=Datos!$F$10,(Datos!$I$8+Datos!$J$8)+((I196-L196-N196)-Datos!$F$10)*Datos!$K$6))))</f>
        <v>0</v>
      </c>
      <c r="N196" s="93">
        <f>IF(I196&gt;=Datos!$D$15,(Datos!$D$15*Datos!$C$15),IF(I196&lt;=Datos!$D$15,(I196*Datos!$C$15)))</f>
        <v>1064</v>
      </c>
      <c r="O196" s="93">
        <v>25</v>
      </c>
      <c r="P196" s="93">
        <f t="shared" si="130"/>
        <v>2093.5</v>
      </c>
      <c r="Q196" s="95">
        <f t="shared" si="131"/>
        <v>32906.5</v>
      </c>
    </row>
    <row r="197" spans="1:17" ht="38.25" customHeight="1" x14ac:dyDescent="0.2">
      <c r="A197" s="244">
        <v>100</v>
      </c>
      <c r="B197" s="91" t="s">
        <v>676</v>
      </c>
      <c r="C197" s="91" t="s">
        <v>265</v>
      </c>
      <c r="D197" s="116" t="s">
        <v>568</v>
      </c>
      <c r="E197" s="92" t="s">
        <v>263</v>
      </c>
      <c r="F197" s="92" t="s">
        <v>19</v>
      </c>
      <c r="G197" s="245">
        <v>45992</v>
      </c>
      <c r="H197" s="255">
        <v>46174</v>
      </c>
      <c r="I197" s="93">
        <v>76230</v>
      </c>
      <c r="J197" s="93">
        <v>0</v>
      </c>
      <c r="K197" s="93">
        <f t="shared" si="129"/>
        <v>76230</v>
      </c>
      <c r="L197" s="93">
        <f>IF(I197&gt;=Datos!$D$14,(Datos!$D$14*Datos!$C$14),IF(I197&lt;=Datos!$D$14,(I197*Datos!$C$14)))</f>
        <v>2187.8009999999999</v>
      </c>
      <c r="M197" s="94">
        <f>IF((I197-L197-N197)&lt;=Datos!$G$7,"0",IF((I197-L197-N197)&lt;=Datos!$G$8,((I197-L197-N197)-Datos!$F$8)*Datos!$I$6,IF((I197-L197-N197)&lt;=Datos!$G$9,Datos!$I$8+((I197-L197-N197)-Datos!$F$9)*Datos!$J$6,IF((I197-L197-N197)&gt;=Datos!$F$10,(Datos!$I$8+Datos!$J$8)+((I197-L197-N197)-Datos!$F$10)*Datos!$K$6))))</f>
        <v>6540.8370666666669</v>
      </c>
      <c r="N197" s="93">
        <f>IF(I197&gt;=Datos!$D$15,(Datos!$D$15*Datos!$C$15),IF(I197&lt;=Datos!$D$15,(I197*Datos!$C$15)))</f>
        <v>2317.3919999999998</v>
      </c>
      <c r="O197" s="93">
        <v>25</v>
      </c>
      <c r="P197" s="93">
        <f t="shared" si="130"/>
        <v>11071.030066666666</v>
      </c>
      <c r="Q197" s="95">
        <f t="shared" si="131"/>
        <v>65158.969933333334</v>
      </c>
    </row>
    <row r="198" spans="1:17" ht="38.25" customHeight="1" x14ac:dyDescent="0.2">
      <c r="A198" s="244">
        <v>101</v>
      </c>
      <c r="B198" s="91" t="s">
        <v>677</v>
      </c>
      <c r="C198" s="91" t="s">
        <v>265</v>
      </c>
      <c r="D198" s="116" t="s">
        <v>419</v>
      </c>
      <c r="E198" s="92" t="s">
        <v>263</v>
      </c>
      <c r="F198" s="92" t="s">
        <v>19</v>
      </c>
      <c r="G198" s="245">
        <v>45992</v>
      </c>
      <c r="H198" s="255">
        <v>46174</v>
      </c>
      <c r="I198" s="93">
        <v>35000</v>
      </c>
      <c r="J198" s="93">
        <v>0</v>
      </c>
      <c r="K198" s="93">
        <f t="shared" si="129"/>
        <v>35000</v>
      </c>
      <c r="L198" s="93">
        <f>IF(I198&gt;=Datos!$D$14,(Datos!$D$14*Datos!$C$14),IF(I198&lt;=Datos!$D$14,(I198*Datos!$C$14)))</f>
        <v>1004.5</v>
      </c>
      <c r="M198" s="94" t="str">
        <f>IF((I198-L198-N198)&lt;=Datos!$G$7,"0",IF((I198-L198-N198)&lt;=Datos!$G$8,((I198-L198-N198)-Datos!$F$8)*Datos!$I$6,IF((I198-L198-N198)&lt;=Datos!$G$9,Datos!$I$8+((I198-L198-N198)-Datos!$F$9)*Datos!$J$6,IF((I198-L198-N198)&gt;=Datos!$F$10,(Datos!$I$8+Datos!$J$8)+((I198-L198-N198)-Datos!$F$10)*Datos!$K$6))))</f>
        <v>0</v>
      </c>
      <c r="N198" s="93">
        <f>IF(I198&gt;=Datos!$D$15,(Datos!$D$15*Datos!$C$15),IF(I198&lt;=Datos!$D$15,(I198*Datos!$C$15)))</f>
        <v>1064</v>
      </c>
      <c r="O198" s="93">
        <v>25</v>
      </c>
      <c r="P198" s="93">
        <f t="shared" si="130"/>
        <v>2093.5</v>
      </c>
      <c r="Q198" s="95">
        <f t="shared" si="131"/>
        <v>32906.5</v>
      </c>
    </row>
    <row r="199" spans="1:17" ht="38.25" customHeight="1" x14ac:dyDescent="0.2">
      <c r="A199" s="244">
        <v>102</v>
      </c>
      <c r="B199" s="91" t="s">
        <v>678</v>
      </c>
      <c r="C199" s="91" t="s">
        <v>265</v>
      </c>
      <c r="D199" s="116" t="s">
        <v>419</v>
      </c>
      <c r="E199" s="92" t="s">
        <v>263</v>
      </c>
      <c r="F199" s="92" t="s">
        <v>19</v>
      </c>
      <c r="G199" s="245">
        <v>45992</v>
      </c>
      <c r="H199" s="255">
        <v>46174</v>
      </c>
      <c r="I199" s="93">
        <v>35000</v>
      </c>
      <c r="J199" s="93">
        <v>0</v>
      </c>
      <c r="K199" s="93">
        <f t="shared" si="129"/>
        <v>35000</v>
      </c>
      <c r="L199" s="93">
        <f>IF(I199&gt;=Datos!$D$14,(Datos!$D$14*Datos!$C$14),IF(I199&lt;=Datos!$D$14,(I199*Datos!$C$14)))</f>
        <v>1004.5</v>
      </c>
      <c r="M199" s="94" t="str">
        <f>IF((I199-L199-N199)&lt;=Datos!$G$7,"0",IF((I199-L199-N199)&lt;=Datos!$G$8,((I199-L199-N199)-Datos!$F$8)*Datos!$I$6,IF((I199-L199-N199)&lt;=Datos!$G$9,Datos!$I$8+((I199-L199-N199)-Datos!$F$9)*Datos!$J$6,IF((I199-L199-N199)&gt;=Datos!$F$10,(Datos!$I$8+Datos!$J$8)+((I199-L199-N199)-Datos!$F$10)*Datos!$K$6))))</f>
        <v>0</v>
      </c>
      <c r="N199" s="93">
        <f>IF(I199&gt;=Datos!$D$15,(Datos!$D$15*Datos!$C$15),IF(I199&lt;=Datos!$D$15,(I199*Datos!$C$15)))</f>
        <v>1064</v>
      </c>
      <c r="O199" s="93">
        <v>25</v>
      </c>
      <c r="P199" s="93">
        <f t="shared" si="130"/>
        <v>2093.5</v>
      </c>
      <c r="Q199" s="95">
        <f t="shared" si="131"/>
        <v>32906.5</v>
      </c>
    </row>
    <row r="200" spans="1:17" ht="38.25" customHeight="1" x14ac:dyDescent="0.2">
      <c r="A200" s="244">
        <v>103</v>
      </c>
      <c r="B200" s="91" t="s">
        <v>679</v>
      </c>
      <c r="C200" s="91" t="s">
        <v>265</v>
      </c>
      <c r="D200" s="116" t="s">
        <v>568</v>
      </c>
      <c r="E200" s="92" t="s">
        <v>263</v>
      </c>
      <c r="F200" s="92" t="s">
        <v>19</v>
      </c>
      <c r="G200" s="245">
        <v>45992</v>
      </c>
      <c r="H200" s="255">
        <v>46174</v>
      </c>
      <c r="I200" s="93">
        <v>76230</v>
      </c>
      <c r="J200" s="93">
        <v>0</v>
      </c>
      <c r="K200" s="93">
        <f t="shared" si="129"/>
        <v>76230</v>
      </c>
      <c r="L200" s="93">
        <f>IF(I200&gt;=Datos!$D$14,(Datos!$D$14*Datos!$C$14),IF(I200&lt;=Datos!$D$14,(I200*Datos!$C$14)))</f>
        <v>2187.8009999999999</v>
      </c>
      <c r="M200" s="94">
        <f>IF((I200-L200-N200)&lt;=Datos!$G$7,"0",IF((I200-L200-N200)&lt;=Datos!$G$8,((I200-L200-N200)-Datos!$F$8)*Datos!$I$6,IF((I200-L200-N200)&lt;=Datos!$G$9,Datos!$I$8+((I200-L200-N200)-Datos!$F$9)*Datos!$J$6,IF((I200-L200-N200)&gt;=Datos!$F$10,(Datos!$I$8+Datos!$J$8)+((I200-L200-N200)-Datos!$F$10)*Datos!$K$6))))</f>
        <v>6540.8370666666669</v>
      </c>
      <c r="N200" s="93">
        <f>IF(I200&gt;=Datos!$D$15,(Datos!$D$15*Datos!$C$15),IF(I200&lt;=Datos!$D$15,(I200*Datos!$C$15)))</f>
        <v>2317.3919999999998</v>
      </c>
      <c r="O200" s="93">
        <v>25</v>
      </c>
      <c r="P200" s="93">
        <f t="shared" si="130"/>
        <v>11071.030066666666</v>
      </c>
      <c r="Q200" s="95">
        <f t="shared" si="131"/>
        <v>65158.969933333334</v>
      </c>
    </row>
    <row r="201" spans="1:17" ht="38.25" customHeight="1" x14ac:dyDescent="0.2">
      <c r="A201" s="244">
        <v>104</v>
      </c>
      <c r="B201" s="91" t="s">
        <v>680</v>
      </c>
      <c r="C201" s="91" t="s">
        <v>265</v>
      </c>
      <c r="D201" s="116" t="s">
        <v>568</v>
      </c>
      <c r="E201" s="92" t="s">
        <v>263</v>
      </c>
      <c r="F201" s="92" t="s">
        <v>19</v>
      </c>
      <c r="G201" s="245">
        <v>45992</v>
      </c>
      <c r="H201" s="255">
        <v>46174</v>
      </c>
      <c r="I201" s="93">
        <v>76230</v>
      </c>
      <c r="J201" s="93">
        <v>0</v>
      </c>
      <c r="K201" s="93">
        <f t="shared" si="129"/>
        <v>76230</v>
      </c>
      <c r="L201" s="93">
        <f>IF(I201&gt;=Datos!$D$14,(Datos!$D$14*Datos!$C$14),IF(I201&lt;=Datos!$D$14,(I201*Datos!$C$14)))</f>
        <v>2187.8009999999999</v>
      </c>
      <c r="M201" s="94">
        <f>IF((I201-L201-N201)&lt;=Datos!$G$7,"0",IF((I201-L201-N201)&lt;=Datos!$G$8,((I201-L201-N201)-Datos!$F$8)*Datos!$I$6,IF((I201-L201-N201)&lt;=Datos!$G$9,Datos!$I$8+((I201-L201-N201)-Datos!$F$9)*Datos!$J$6,IF((I201-L201-N201)&gt;=Datos!$F$10,(Datos!$I$8+Datos!$J$8)+((I201-L201-N201)-Datos!$F$10)*Datos!$K$6))))</f>
        <v>6540.8370666666669</v>
      </c>
      <c r="N201" s="93">
        <f>IF(I201&gt;=Datos!$D$15,(Datos!$D$15*Datos!$C$15),IF(I201&lt;=Datos!$D$15,(I201*Datos!$C$15)))</f>
        <v>2317.3919999999998</v>
      </c>
      <c r="O201" s="93">
        <v>25</v>
      </c>
      <c r="P201" s="93">
        <f t="shared" si="130"/>
        <v>11071.030066666666</v>
      </c>
      <c r="Q201" s="95">
        <f t="shared" si="131"/>
        <v>65158.969933333334</v>
      </c>
    </row>
    <row r="202" spans="1:17" ht="38.25" customHeight="1" x14ac:dyDescent="0.2">
      <c r="A202" s="244">
        <v>105</v>
      </c>
      <c r="B202" s="91" t="s">
        <v>688</v>
      </c>
      <c r="C202" s="91" t="s">
        <v>265</v>
      </c>
      <c r="D202" s="116" t="s">
        <v>555</v>
      </c>
      <c r="E202" s="92" t="s">
        <v>263</v>
      </c>
      <c r="F202" s="92" t="s">
        <v>19</v>
      </c>
      <c r="G202" s="245">
        <v>46054</v>
      </c>
      <c r="H202" s="255">
        <v>46235</v>
      </c>
      <c r="I202" s="93">
        <v>60000</v>
      </c>
      <c r="J202" s="93">
        <v>0</v>
      </c>
      <c r="K202" s="93">
        <f t="shared" ref="K202:K203" si="132">SUM(I202:J202)</f>
        <v>60000</v>
      </c>
      <c r="L202" s="93">
        <f>IF(I202&gt;=Datos!$D$14,(Datos!$D$14*Datos!$C$14),IF(I202&lt;=Datos!$D$14,(I202*Datos!$C$14)))</f>
        <v>1722</v>
      </c>
      <c r="M202" s="94">
        <f>IF((I202-L202-N202)&lt;=Datos!$G$7,"0",IF((I202-L202-N202)&lt;=Datos!$G$8,((I202-L202-N202)-Datos!$F$8)*Datos!$I$6,IF((I202-L202-N202)&lt;=Datos!$G$9,Datos!$I$8+((I202-L202-N202)-Datos!$F$9)*Datos!$J$6,IF((I202-L202-N202)&gt;=Datos!$F$10,(Datos!$I$8+Datos!$J$8)+((I202-L202-N202)-Datos!$F$10)*Datos!$K$6))))</f>
        <v>3486.6756666666661</v>
      </c>
      <c r="N202" s="93">
        <f>IF(I202&gt;=Datos!$D$15,(Datos!$D$15*Datos!$C$15),IF(I202&lt;=Datos!$D$15,(I202*Datos!$C$15)))</f>
        <v>1824</v>
      </c>
      <c r="O202" s="93">
        <v>25</v>
      </c>
      <c r="P202" s="93">
        <f t="shared" ref="P202:P203" si="133">SUM(L202:O202)</f>
        <v>7057.6756666666661</v>
      </c>
      <c r="Q202" s="95">
        <f t="shared" ref="Q202:Q203" si="134">+K202-P202</f>
        <v>52942.324333333338</v>
      </c>
    </row>
    <row r="203" spans="1:17" ht="38.25" customHeight="1" x14ac:dyDescent="0.2">
      <c r="A203" s="244">
        <v>106</v>
      </c>
      <c r="B203" s="91" t="s">
        <v>726</v>
      </c>
      <c r="C203" s="91" t="s">
        <v>265</v>
      </c>
      <c r="D203" s="116" t="s">
        <v>555</v>
      </c>
      <c r="E203" s="92" t="s">
        <v>263</v>
      </c>
      <c r="F203" s="92" t="s">
        <v>19</v>
      </c>
      <c r="G203" s="245">
        <v>46054</v>
      </c>
      <c r="H203" s="255">
        <v>46235</v>
      </c>
      <c r="I203" s="93">
        <v>60000</v>
      </c>
      <c r="J203" s="93">
        <v>0</v>
      </c>
      <c r="K203" s="93">
        <f t="shared" si="132"/>
        <v>60000</v>
      </c>
      <c r="L203" s="93">
        <f>IF(I203&gt;=Datos!$D$14,(Datos!$D$14*Datos!$C$14),IF(I203&lt;=Datos!$D$14,(I203*Datos!$C$14)))</f>
        <v>1722</v>
      </c>
      <c r="M203" s="94">
        <f>IF((I203-L203-N203)&lt;=Datos!$G$7,"0",IF((I203-L203-N203)&lt;=Datos!$G$8,((I203-L203-N203)-Datos!$F$8)*Datos!$I$6,IF((I203-L203-N203)&lt;=Datos!$G$9,Datos!$I$8+((I203-L203-N203)-Datos!$F$9)*Datos!$J$6,IF((I203-L203-N203)&gt;=Datos!$F$10,(Datos!$I$8+Datos!$J$8)+((I203-L203-N203)-Datos!$F$10)*Datos!$K$6))))</f>
        <v>3486.6756666666661</v>
      </c>
      <c r="N203" s="93">
        <f>IF(I203&gt;=Datos!$D$15,(Datos!$D$15*Datos!$C$15),IF(I203&lt;=Datos!$D$15,(I203*Datos!$C$15)))</f>
        <v>1824</v>
      </c>
      <c r="O203" s="93">
        <v>25</v>
      </c>
      <c r="P203" s="93">
        <f t="shared" si="133"/>
        <v>7057.6756666666661</v>
      </c>
      <c r="Q203" s="95">
        <f t="shared" si="134"/>
        <v>52942.324333333338</v>
      </c>
    </row>
    <row r="204" spans="1:17" ht="38.25" customHeight="1" x14ac:dyDescent="0.2">
      <c r="A204" s="244">
        <v>107</v>
      </c>
      <c r="B204" s="91" t="s">
        <v>687</v>
      </c>
      <c r="C204" s="91" t="s">
        <v>265</v>
      </c>
      <c r="D204" s="116" t="s">
        <v>555</v>
      </c>
      <c r="E204" s="92" t="s">
        <v>263</v>
      </c>
      <c r="F204" s="92" t="s">
        <v>19</v>
      </c>
      <c r="G204" s="245">
        <v>46082</v>
      </c>
      <c r="H204" s="255">
        <v>46266</v>
      </c>
      <c r="I204" s="93">
        <v>60000</v>
      </c>
      <c r="J204" s="93">
        <v>0</v>
      </c>
      <c r="K204" s="93">
        <f t="shared" ref="K204:K205" si="135">SUM(I204:J204)</f>
        <v>60000</v>
      </c>
      <c r="L204" s="93">
        <f>IF(I204&gt;=Datos!$D$14,(Datos!$D$14*Datos!$C$14),IF(I204&lt;=Datos!$D$14,(I204*Datos!$C$14)))</f>
        <v>1722</v>
      </c>
      <c r="M204" s="94">
        <v>3102.72</v>
      </c>
      <c r="N204" s="93">
        <f>IF(I204&gt;=Datos!$D$15,(Datos!$D$15*Datos!$C$15),IF(I204&lt;=Datos!$D$15,(I204*Datos!$C$15)))</f>
        <v>1824</v>
      </c>
      <c r="O204" s="93">
        <v>1944.78</v>
      </c>
      <c r="P204" s="93">
        <f t="shared" ref="P204:P205" si="136">SUM(L204:O204)</f>
        <v>8593.5</v>
      </c>
      <c r="Q204" s="95">
        <f t="shared" ref="Q204:Q205" si="137">+K204-P204</f>
        <v>51406.5</v>
      </c>
    </row>
    <row r="205" spans="1:17" ht="38.25" customHeight="1" x14ac:dyDescent="0.2">
      <c r="A205" s="244">
        <v>108</v>
      </c>
      <c r="B205" s="91" t="s">
        <v>740</v>
      </c>
      <c r="C205" s="91" t="s">
        <v>265</v>
      </c>
      <c r="D205" s="116" t="s">
        <v>555</v>
      </c>
      <c r="E205" s="92" t="s">
        <v>263</v>
      </c>
      <c r="F205" s="92" t="s">
        <v>19</v>
      </c>
      <c r="G205" s="245">
        <v>46082</v>
      </c>
      <c r="H205" s="255">
        <v>46266</v>
      </c>
      <c r="I205" s="93">
        <v>60000</v>
      </c>
      <c r="J205" s="93">
        <v>0</v>
      </c>
      <c r="K205" s="93">
        <f t="shared" si="135"/>
        <v>60000</v>
      </c>
      <c r="L205" s="93">
        <f>IF(I205&gt;=Datos!$D$14,(Datos!$D$14*Datos!$C$14),IF(I205&lt;=Datos!$D$14,(I205*Datos!$C$14)))</f>
        <v>1722</v>
      </c>
      <c r="M205" s="94">
        <f>IF((I205-L205-N205)&lt;=Datos!$G$7,"0",IF((I205-L205-N205)&lt;=Datos!$G$8,((I205-L205-N205)-Datos!$F$8)*Datos!$I$6,IF((I205-L205-N205)&lt;=Datos!$G$9,Datos!$I$8+((I205-L205-N205)-Datos!$F$9)*Datos!$J$6,IF((I205-L205-N205)&gt;=Datos!$F$10,(Datos!$I$8+Datos!$J$8)+((I205-L205-N205)-Datos!$F$10)*Datos!$K$6))))</f>
        <v>3486.6756666666661</v>
      </c>
      <c r="N205" s="93">
        <f>IF(I205&gt;=Datos!$D$15,(Datos!$D$15*Datos!$C$15),IF(I205&lt;=Datos!$D$15,(I205*Datos!$C$15)))</f>
        <v>1824</v>
      </c>
      <c r="O205" s="93">
        <v>25</v>
      </c>
      <c r="P205" s="93">
        <f t="shared" si="136"/>
        <v>7057.6756666666661</v>
      </c>
      <c r="Q205" s="95">
        <f t="shared" si="137"/>
        <v>52942.324333333338</v>
      </c>
    </row>
    <row r="206" spans="1:17" ht="38.25" customHeight="1" x14ac:dyDescent="0.2">
      <c r="A206" s="244">
        <v>109</v>
      </c>
      <c r="B206" s="91" t="s">
        <v>796</v>
      </c>
      <c r="C206" s="91" t="s">
        <v>265</v>
      </c>
      <c r="D206" s="116" t="s">
        <v>555</v>
      </c>
      <c r="E206" s="92" t="s">
        <v>263</v>
      </c>
      <c r="F206" s="92" t="s">
        <v>19</v>
      </c>
      <c r="G206" s="245">
        <v>46113</v>
      </c>
      <c r="H206" s="255">
        <v>46296</v>
      </c>
      <c r="I206" s="93">
        <v>60000</v>
      </c>
      <c r="J206" s="93">
        <v>0</v>
      </c>
      <c r="K206" s="93">
        <f t="shared" ref="K206:K225" si="138">SUM(I206:J206)</f>
        <v>60000</v>
      </c>
      <c r="L206" s="93">
        <f>IF(I206&gt;=Datos!$D$14,(Datos!$D$14*Datos!$C$14),IF(I206&lt;=Datos!$D$14,(I206*Datos!$C$14)))</f>
        <v>1722</v>
      </c>
      <c r="M206" s="94">
        <f>IF((I206-L206-N206)&lt;=Datos!$G$7,"0",IF((I206-L206-N206)&lt;=Datos!$G$8,((I206-L206-N206)-Datos!$F$8)*Datos!$I$6,IF((I206-L206-N206)&lt;=Datos!$G$9,Datos!$I$8+((I206-L206-N206)-Datos!$F$9)*Datos!$J$6,IF((I206-L206-N206)&gt;=Datos!$F$10,(Datos!$I$8+Datos!$J$8)+((I206-L206-N206)-Datos!$F$10)*Datos!$K$6))))</f>
        <v>3486.6756666666661</v>
      </c>
      <c r="N206" s="93">
        <f>IF(I206&gt;=Datos!$D$15,(Datos!$D$15*Datos!$C$15),IF(I206&lt;=Datos!$D$15,(I206*Datos!$C$15)))</f>
        <v>1824</v>
      </c>
      <c r="O206" s="93">
        <v>5237.3599999999997</v>
      </c>
      <c r="P206" s="93">
        <f t="shared" ref="P206:P225" si="139">SUM(L206:O206)</f>
        <v>12270.035666666667</v>
      </c>
      <c r="Q206" s="95">
        <f t="shared" ref="Q206:Q225" si="140">+K206-P206</f>
        <v>47729.964333333337</v>
      </c>
    </row>
    <row r="207" spans="1:17" ht="38.25" customHeight="1" x14ac:dyDescent="0.2">
      <c r="A207" s="244">
        <v>110</v>
      </c>
      <c r="B207" s="91" t="s">
        <v>797</v>
      </c>
      <c r="C207" s="91" t="s">
        <v>265</v>
      </c>
      <c r="D207" s="116" t="s">
        <v>568</v>
      </c>
      <c r="E207" s="92" t="s">
        <v>263</v>
      </c>
      <c r="F207" s="92" t="s">
        <v>19</v>
      </c>
      <c r="G207" s="245">
        <v>46113</v>
      </c>
      <c r="H207" s="255">
        <v>46296</v>
      </c>
      <c r="I207" s="93">
        <v>60000</v>
      </c>
      <c r="J207" s="93">
        <v>0</v>
      </c>
      <c r="K207" s="93">
        <f t="shared" si="138"/>
        <v>60000</v>
      </c>
      <c r="L207" s="93">
        <f>IF(I207&gt;=Datos!$D$14,(Datos!$D$14*Datos!$C$14),IF(I207&lt;=Datos!$D$14,(I207*Datos!$C$14)))</f>
        <v>1722</v>
      </c>
      <c r="M207" s="94">
        <f>IF((I207-L207-N207)&lt;=Datos!$G$7,"0",IF((I207-L207-N207)&lt;=Datos!$G$8,((I207-L207-N207)-Datos!$F$8)*Datos!$I$6,IF((I207-L207-N207)&lt;=Datos!$G$9,Datos!$I$8+((I207-L207-N207)-Datos!$F$9)*Datos!$J$6,IF((I207-L207-N207)&gt;=Datos!$F$10,(Datos!$I$8+Datos!$J$8)+((I207-L207-N207)-Datos!$F$10)*Datos!$K$6))))</f>
        <v>3486.6756666666661</v>
      </c>
      <c r="N207" s="93">
        <f>IF(I207&gt;=Datos!$D$15,(Datos!$D$15*Datos!$C$15),IF(I207&lt;=Datos!$D$15,(I207*Datos!$C$15)))</f>
        <v>1824</v>
      </c>
      <c r="O207" s="93">
        <v>25</v>
      </c>
      <c r="P207" s="93">
        <f t="shared" si="139"/>
        <v>7057.6756666666661</v>
      </c>
      <c r="Q207" s="95">
        <f t="shared" si="140"/>
        <v>52942.324333333338</v>
      </c>
    </row>
    <row r="208" spans="1:17" ht="38.25" customHeight="1" x14ac:dyDescent="0.2">
      <c r="A208" s="244">
        <v>111</v>
      </c>
      <c r="B208" s="91" t="s">
        <v>798</v>
      </c>
      <c r="C208" s="91" t="s">
        <v>265</v>
      </c>
      <c r="D208" s="116" t="s">
        <v>568</v>
      </c>
      <c r="E208" s="92" t="s">
        <v>263</v>
      </c>
      <c r="F208" s="92" t="s">
        <v>19</v>
      </c>
      <c r="G208" s="245">
        <v>46113</v>
      </c>
      <c r="H208" s="255">
        <v>46296</v>
      </c>
      <c r="I208" s="93">
        <v>60000</v>
      </c>
      <c r="J208" s="93">
        <v>0</v>
      </c>
      <c r="K208" s="93">
        <f t="shared" si="138"/>
        <v>60000</v>
      </c>
      <c r="L208" s="93">
        <f>IF(I208&gt;=Datos!$D$14,(Datos!$D$14*Datos!$C$14),IF(I208&lt;=Datos!$D$14,(I208*Datos!$C$14)))</f>
        <v>1722</v>
      </c>
      <c r="M208" s="94">
        <f>IF((I208-L208-N208)&lt;=Datos!$G$7,"0",IF((I208-L208-N208)&lt;=Datos!$G$8,((I208-L208-N208)-Datos!$F$8)*Datos!$I$6,IF((I208-L208-N208)&lt;=Datos!$G$9,Datos!$I$8+((I208-L208-N208)-Datos!$F$9)*Datos!$J$6,IF((I208-L208-N208)&gt;=Datos!$F$10,(Datos!$I$8+Datos!$J$8)+((I208-L208-N208)-Datos!$F$10)*Datos!$K$6))))</f>
        <v>3486.6756666666661</v>
      </c>
      <c r="N208" s="93">
        <f>IF(I208&gt;=Datos!$D$15,(Datos!$D$15*Datos!$C$15),IF(I208&lt;=Datos!$D$15,(I208*Datos!$C$15)))</f>
        <v>1824</v>
      </c>
      <c r="O208" s="93">
        <v>25</v>
      </c>
      <c r="P208" s="93">
        <f t="shared" si="139"/>
        <v>7057.6756666666661</v>
      </c>
      <c r="Q208" s="95">
        <f t="shared" si="140"/>
        <v>52942.324333333338</v>
      </c>
    </row>
    <row r="209" spans="1:17" ht="38.25" customHeight="1" x14ac:dyDescent="0.2">
      <c r="A209" s="244">
        <v>112</v>
      </c>
      <c r="B209" s="91" t="s">
        <v>799</v>
      </c>
      <c r="C209" s="91" t="s">
        <v>265</v>
      </c>
      <c r="D209" s="116" t="s">
        <v>568</v>
      </c>
      <c r="E209" s="92" t="s">
        <v>263</v>
      </c>
      <c r="F209" s="92" t="s">
        <v>19</v>
      </c>
      <c r="G209" s="245">
        <v>46113</v>
      </c>
      <c r="H209" s="255">
        <v>46296</v>
      </c>
      <c r="I209" s="93">
        <v>60000</v>
      </c>
      <c r="J209" s="93">
        <v>0</v>
      </c>
      <c r="K209" s="93">
        <f t="shared" si="138"/>
        <v>60000</v>
      </c>
      <c r="L209" s="93">
        <f>IF(I209&gt;=Datos!$D$14,(Datos!$D$14*Datos!$C$14),IF(I209&lt;=Datos!$D$14,(I209*Datos!$C$14)))</f>
        <v>1722</v>
      </c>
      <c r="M209" s="94">
        <f>IF((I209-L209-N209)&lt;=Datos!$G$7,"0",IF((I209-L209-N209)&lt;=Datos!$G$8,((I209-L209-N209)-Datos!$F$8)*Datos!$I$6,IF((I209-L209-N209)&lt;=Datos!$G$9,Datos!$I$8+((I209-L209-N209)-Datos!$F$9)*Datos!$J$6,IF((I209-L209-N209)&gt;=Datos!$F$10,(Datos!$I$8+Datos!$J$8)+((I209-L209-N209)-Datos!$F$10)*Datos!$K$6))))</f>
        <v>3486.6756666666661</v>
      </c>
      <c r="N209" s="93">
        <f>IF(I209&gt;=Datos!$D$15,(Datos!$D$15*Datos!$C$15),IF(I209&lt;=Datos!$D$15,(I209*Datos!$C$15)))</f>
        <v>1824</v>
      </c>
      <c r="O209" s="93">
        <v>25</v>
      </c>
      <c r="P209" s="93">
        <f t="shared" si="139"/>
        <v>7057.6756666666661</v>
      </c>
      <c r="Q209" s="95">
        <f t="shared" si="140"/>
        <v>52942.324333333338</v>
      </c>
    </row>
    <row r="210" spans="1:17" ht="38.25" customHeight="1" x14ac:dyDescent="0.2">
      <c r="A210" s="244">
        <v>113</v>
      </c>
      <c r="B210" s="91" t="s">
        <v>800</v>
      </c>
      <c r="C210" s="91" t="s">
        <v>265</v>
      </c>
      <c r="D210" s="116" t="s">
        <v>419</v>
      </c>
      <c r="E210" s="92" t="s">
        <v>263</v>
      </c>
      <c r="F210" s="92" t="s">
        <v>19</v>
      </c>
      <c r="G210" s="245">
        <v>46113</v>
      </c>
      <c r="H210" s="255">
        <v>46296</v>
      </c>
      <c r="I210" s="93">
        <v>35000</v>
      </c>
      <c r="J210" s="93">
        <v>0</v>
      </c>
      <c r="K210" s="93">
        <f t="shared" si="138"/>
        <v>35000</v>
      </c>
      <c r="L210" s="93">
        <f>IF(I210&gt;=Datos!$D$14,(Datos!$D$14*Datos!$C$14),IF(I210&lt;=Datos!$D$14,(I210*Datos!$C$14)))</f>
        <v>1004.5</v>
      </c>
      <c r="M210" s="94" t="str">
        <f>IF((I210-L210-N210)&lt;=Datos!$G$7,"0",IF((I210-L210-N210)&lt;=Datos!$G$8,((I210-L210-N210)-Datos!$F$8)*Datos!$I$6,IF((I210-L210-N210)&lt;=Datos!$G$9,Datos!$I$8+((I210-L210-N210)-Datos!$F$9)*Datos!$J$6,IF((I210-L210-N210)&gt;=Datos!$F$10,(Datos!$I$8+Datos!$J$8)+((I210-L210-N210)-Datos!$F$10)*Datos!$K$6))))</f>
        <v>0</v>
      </c>
      <c r="N210" s="93">
        <f>IF(I210&gt;=Datos!$D$15,(Datos!$D$15*Datos!$C$15),IF(I210&lt;=Datos!$D$15,(I210*Datos!$C$15)))</f>
        <v>1064</v>
      </c>
      <c r="O210" s="93">
        <v>25</v>
      </c>
      <c r="P210" s="93">
        <f t="shared" si="139"/>
        <v>2093.5</v>
      </c>
      <c r="Q210" s="95">
        <f t="shared" si="140"/>
        <v>32906.5</v>
      </c>
    </row>
    <row r="211" spans="1:17" ht="38.25" customHeight="1" x14ac:dyDescent="0.2">
      <c r="A211" s="244">
        <v>114</v>
      </c>
      <c r="B211" s="91" t="s">
        <v>801</v>
      </c>
      <c r="C211" s="91" t="s">
        <v>265</v>
      </c>
      <c r="D211" s="116" t="s">
        <v>795</v>
      </c>
      <c r="E211" s="92" t="s">
        <v>263</v>
      </c>
      <c r="F211" s="92" t="s">
        <v>19</v>
      </c>
      <c r="G211" s="245">
        <v>46113</v>
      </c>
      <c r="H211" s="255">
        <v>46296</v>
      </c>
      <c r="I211" s="93">
        <v>60000</v>
      </c>
      <c r="J211" s="93">
        <v>0</v>
      </c>
      <c r="K211" s="93">
        <f t="shared" si="138"/>
        <v>60000</v>
      </c>
      <c r="L211" s="93">
        <f>IF(I211&gt;=Datos!$D$14,(Datos!$D$14*Datos!$C$14),IF(I211&lt;=Datos!$D$14,(I211*Datos!$C$14)))</f>
        <v>1722</v>
      </c>
      <c r="M211" s="94">
        <f>IF((I211-L211-N211)&lt;=Datos!$G$7,"0",IF((I211-L211-N211)&lt;=Datos!$G$8,((I211-L211-N211)-Datos!$F$8)*Datos!$I$6,IF((I211-L211-N211)&lt;=Datos!$G$9,Datos!$I$8+((I211-L211-N211)-Datos!$F$9)*Datos!$J$6,IF((I211-L211-N211)&gt;=Datos!$F$10,(Datos!$I$8+Datos!$J$8)+((I211-L211-N211)-Datos!$F$10)*Datos!$K$6))))</f>
        <v>3486.6756666666661</v>
      </c>
      <c r="N211" s="93">
        <f>IF(I211&gt;=Datos!$D$15,(Datos!$D$15*Datos!$C$15),IF(I211&lt;=Datos!$D$15,(I211*Datos!$C$15)))</f>
        <v>1824</v>
      </c>
      <c r="O211" s="93">
        <v>25</v>
      </c>
      <c r="P211" s="93">
        <f t="shared" si="139"/>
        <v>7057.6756666666661</v>
      </c>
      <c r="Q211" s="95">
        <f t="shared" si="140"/>
        <v>52942.324333333338</v>
      </c>
    </row>
    <row r="212" spans="1:17" ht="38.25" customHeight="1" x14ac:dyDescent="0.2">
      <c r="A212" s="244">
        <v>115</v>
      </c>
      <c r="B212" s="91" t="s">
        <v>802</v>
      </c>
      <c r="C212" s="91" t="s">
        <v>265</v>
      </c>
      <c r="D212" s="116" t="s">
        <v>795</v>
      </c>
      <c r="E212" s="92" t="s">
        <v>263</v>
      </c>
      <c r="F212" s="92" t="s">
        <v>19</v>
      </c>
      <c r="G212" s="245">
        <v>46113</v>
      </c>
      <c r="H212" s="255">
        <v>46296</v>
      </c>
      <c r="I212" s="93">
        <v>60000</v>
      </c>
      <c r="J212" s="93">
        <v>0</v>
      </c>
      <c r="K212" s="93">
        <f t="shared" si="138"/>
        <v>60000</v>
      </c>
      <c r="L212" s="93">
        <f>IF(I212&gt;=Datos!$D$14,(Datos!$D$14*Datos!$C$14),IF(I212&lt;=Datos!$D$14,(I212*Datos!$C$14)))</f>
        <v>1722</v>
      </c>
      <c r="M212" s="94">
        <f>IF((I212-L212-N212)&lt;=Datos!$G$7,"0",IF((I212-L212-N212)&lt;=Datos!$G$8,((I212-L212-N212)-Datos!$F$8)*Datos!$I$6,IF((I212-L212-N212)&lt;=Datos!$G$9,Datos!$I$8+((I212-L212-N212)-Datos!$F$9)*Datos!$J$6,IF((I212-L212-N212)&gt;=Datos!$F$10,(Datos!$I$8+Datos!$J$8)+((I212-L212-N212)-Datos!$F$10)*Datos!$K$6))))</f>
        <v>3486.6756666666661</v>
      </c>
      <c r="N212" s="93">
        <f>IF(I212&gt;=Datos!$D$15,(Datos!$D$15*Datos!$C$15),IF(I212&lt;=Datos!$D$15,(I212*Datos!$C$15)))</f>
        <v>1824</v>
      </c>
      <c r="O212" s="93">
        <v>25</v>
      </c>
      <c r="P212" s="93">
        <f t="shared" si="139"/>
        <v>7057.6756666666661</v>
      </c>
      <c r="Q212" s="95">
        <f t="shared" si="140"/>
        <v>52942.324333333338</v>
      </c>
    </row>
    <row r="213" spans="1:17" ht="38.25" customHeight="1" x14ac:dyDescent="0.2">
      <c r="A213" s="244">
        <v>116</v>
      </c>
      <c r="B213" s="91" t="s">
        <v>803</v>
      </c>
      <c r="C213" s="91" t="s">
        <v>265</v>
      </c>
      <c r="D213" s="116" t="s">
        <v>795</v>
      </c>
      <c r="E213" s="92" t="s">
        <v>263</v>
      </c>
      <c r="F213" s="92" t="s">
        <v>261</v>
      </c>
      <c r="G213" s="245">
        <v>46113</v>
      </c>
      <c r="H213" s="255">
        <v>46296</v>
      </c>
      <c r="I213" s="93">
        <v>60000</v>
      </c>
      <c r="J213" s="93">
        <v>0</v>
      </c>
      <c r="K213" s="93">
        <f t="shared" si="138"/>
        <v>60000</v>
      </c>
      <c r="L213" s="93">
        <f>IF(I213&gt;=Datos!$D$14,(Datos!$D$14*Datos!$C$14),IF(I213&lt;=Datos!$D$14,(I213*Datos!$C$14)))</f>
        <v>1722</v>
      </c>
      <c r="M213" s="94">
        <f>IF((I213-L213-N213)&lt;=Datos!$G$7,"0",IF((I213-L213-N213)&lt;=Datos!$G$8,((I213-L213-N213)-Datos!$F$8)*Datos!$I$6,IF((I213-L213-N213)&lt;=Datos!$G$9,Datos!$I$8+((I213-L213-N213)-Datos!$F$9)*Datos!$J$6,IF((I213-L213-N213)&gt;=Datos!$F$10,(Datos!$I$8+Datos!$J$8)+((I213-L213-N213)-Datos!$F$10)*Datos!$K$6))))</f>
        <v>3486.6756666666661</v>
      </c>
      <c r="N213" s="93">
        <f>IF(I213&gt;=Datos!$D$15,(Datos!$D$15*Datos!$C$15),IF(I213&lt;=Datos!$D$15,(I213*Datos!$C$15)))</f>
        <v>1824</v>
      </c>
      <c r="O213" s="93">
        <v>25</v>
      </c>
      <c r="P213" s="93">
        <f t="shared" si="139"/>
        <v>7057.6756666666661</v>
      </c>
      <c r="Q213" s="95">
        <f t="shared" si="140"/>
        <v>52942.324333333338</v>
      </c>
    </row>
    <row r="214" spans="1:17" ht="38.25" customHeight="1" x14ac:dyDescent="0.2">
      <c r="A214" s="244">
        <v>117</v>
      </c>
      <c r="B214" s="91" t="s">
        <v>804</v>
      </c>
      <c r="C214" s="91" t="s">
        <v>265</v>
      </c>
      <c r="D214" s="116" t="s">
        <v>795</v>
      </c>
      <c r="E214" s="92" t="s">
        <v>263</v>
      </c>
      <c r="F214" s="92" t="s">
        <v>19</v>
      </c>
      <c r="G214" s="245">
        <v>46113</v>
      </c>
      <c r="H214" s="255">
        <v>46296</v>
      </c>
      <c r="I214" s="93">
        <v>60000</v>
      </c>
      <c r="J214" s="93">
        <v>0</v>
      </c>
      <c r="K214" s="93">
        <f t="shared" si="138"/>
        <v>60000</v>
      </c>
      <c r="L214" s="93">
        <f>IF(I214&gt;=Datos!$D$14,(Datos!$D$14*Datos!$C$14),IF(I214&lt;=Datos!$D$14,(I214*Datos!$C$14)))</f>
        <v>1722</v>
      </c>
      <c r="M214" s="94">
        <f>IF((I214-L214-N214)&lt;=Datos!$G$7,"0",IF((I214-L214-N214)&lt;=Datos!$G$8,((I214-L214-N214)-Datos!$F$8)*Datos!$I$6,IF((I214-L214-N214)&lt;=Datos!$G$9,Datos!$I$8+((I214-L214-N214)-Datos!$F$9)*Datos!$J$6,IF((I214-L214-N214)&gt;=Datos!$F$10,(Datos!$I$8+Datos!$J$8)+((I214-L214-N214)-Datos!$F$10)*Datos!$K$6))))</f>
        <v>3486.6756666666661</v>
      </c>
      <c r="N214" s="93">
        <f>IF(I214&gt;=Datos!$D$15,(Datos!$D$15*Datos!$C$15),IF(I214&lt;=Datos!$D$15,(I214*Datos!$C$15)))</f>
        <v>1824</v>
      </c>
      <c r="O214" s="93">
        <v>25</v>
      </c>
      <c r="P214" s="93">
        <f t="shared" si="139"/>
        <v>7057.6756666666661</v>
      </c>
      <c r="Q214" s="95">
        <f t="shared" si="140"/>
        <v>52942.324333333338</v>
      </c>
    </row>
    <row r="215" spans="1:17" ht="38.25" customHeight="1" x14ac:dyDescent="0.2">
      <c r="A215" s="244">
        <v>118</v>
      </c>
      <c r="B215" s="91" t="s">
        <v>805</v>
      </c>
      <c r="C215" s="91" t="s">
        <v>265</v>
      </c>
      <c r="D215" s="116" t="s">
        <v>419</v>
      </c>
      <c r="E215" s="92" t="s">
        <v>263</v>
      </c>
      <c r="F215" s="92" t="s">
        <v>19</v>
      </c>
      <c r="G215" s="245">
        <v>46113</v>
      </c>
      <c r="H215" s="255">
        <v>46296</v>
      </c>
      <c r="I215" s="93">
        <v>35000</v>
      </c>
      <c r="J215" s="93">
        <v>0</v>
      </c>
      <c r="K215" s="93">
        <f t="shared" si="138"/>
        <v>35000</v>
      </c>
      <c r="L215" s="93">
        <f>IF(I215&gt;=Datos!$D$14,(Datos!$D$14*Datos!$C$14),IF(I215&lt;=Datos!$D$14,(I215*Datos!$C$14)))</f>
        <v>1004.5</v>
      </c>
      <c r="M215" s="94" t="str">
        <f>IF((I215-L215-N215)&lt;=Datos!$G$7,"0",IF((I215-L215-N215)&lt;=Datos!$G$8,((I215-L215-N215)-Datos!$F$8)*Datos!$I$6,IF((I215-L215-N215)&lt;=Datos!$G$9,Datos!$I$8+((I215-L215-N215)-Datos!$F$9)*Datos!$J$6,IF((I215-L215-N215)&gt;=Datos!$F$10,(Datos!$I$8+Datos!$J$8)+((I215-L215-N215)-Datos!$F$10)*Datos!$K$6))))</f>
        <v>0</v>
      </c>
      <c r="N215" s="93">
        <f>IF(I215&gt;=Datos!$D$15,(Datos!$D$15*Datos!$C$15),IF(I215&lt;=Datos!$D$15,(I215*Datos!$C$15)))</f>
        <v>1064</v>
      </c>
      <c r="O215" s="93">
        <v>25</v>
      </c>
      <c r="P215" s="93">
        <f t="shared" si="139"/>
        <v>2093.5</v>
      </c>
      <c r="Q215" s="95">
        <f t="shared" si="140"/>
        <v>32906.5</v>
      </c>
    </row>
    <row r="216" spans="1:17" ht="38.25" customHeight="1" x14ac:dyDescent="0.2">
      <c r="A216" s="244">
        <v>119</v>
      </c>
      <c r="B216" s="91" t="s">
        <v>806</v>
      </c>
      <c r="C216" s="91" t="s">
        <v>265</v>
      </c>
      <c r="D216" s="116" t="s">
        <v>419</v>
      </c>
      <c r="E216" s="92" t="s">
        <v>263</v>
      </c>
      <c r="F216" s="92" t="s">
        <v>19</v>
      </c>
      <c r="G216" s="245">
        <v>46113</v>
      </c>
      <c r="H216" s="255">
        <v>46296</v>
      </c>
      <c r="I216" s="93">
        <v>35000</v>
      </c>
      <c r="J216" s="93">
        <v>0</v>
      </c>
      <c r="K216" s="93">
        <f t="shared" si="138"/>
        <v>35000</v>
      </c>
      <c r="L216" s="93">
        <f>IF(I216&gt;=Datos!$D$14,(Datos!$D$14*Datos!$C$14),IF(I216&lt;=Datos!$D$14,(I216*Datos!$C$14)))</f>
        <v>1004.5</v>
      </c>
      <c r="M216" s="94" t="str">
        <f>IF((I216-L216-N216)&lt;=Datos!$G$7,"0",IF((I216-L216-N216)&lt;=Datos!$G$8,((I216-L216-N216)-Datos!$F$8)*Datos!$I$6,IF((I216-L216-N216)&lt;=Datos!$G$9,Datos!$I$8+((I216-L216-N216)-Datos!$F$9)*Datos!$J$6,IF((I216-L216-N216)&gt;=Datos!$F$10,(Datos!$I$8+Datos!$J$8)+((I216-L216-N216)-Datos!$F$10)*Datos!$K$6))))</f>
        <v>0</v>
      </c>
      <c r="N216" s="93">
        <f>IF(I216&gt;=Datos!$D$15,(Datos!$D$15*Datos!$C$15),IF(I216&lt;=Datos!$D$15,(I216*Datos!$C$15)))</f>
        <v>1064</v>
      </c>
      <c r="O216" s="93">
        <v>25</v>
      </c>
      <c r="P216" s="93">
        <f t="shared" si="139"/>
        <v>2093.5</v>
      </c>
      <c r="Q216" s="95">
        <f t="shared" si="140"/>
        <v>32906.5</v>
      </c>
    </row>
    <row r="217" spans="1:17" ht="38.25" customHeight="1" x14ac:dyDescent="0.2">
      <c r="A217" s="244">
        <v>120</v>
      </c>
      <c r="B217" s="91" t="s">
        <v>807</v>
      </c>
      <c r="C217" s="91" t="s">
        <v>265</v>
      </c>
      <c r="D217" s="116" t="s">
        <v>419</v>
      </c>
      <c r="E217" s="92" t="s">
        <v>263</v>
      </c>
      <c r="F217" s="92" t="s">
        <v>19</v>
      </c>
      <c r="G217" s="245">
        <v>46113</v>
      </c>
      <c r="H217" s="255">
        <v>46296</v>
      </c>
      <c r="I217" s="93">
        <v>35000</v>
      </c>
      <c r="J217" s="93">
        <v>0</v>
      </c>
      <c r="K217" s="93">
        <f t="shared" si="138"/>
        <v>35000</v>
      </c>
      <c r="L217" s="93">
        <f>IF(I217&gt;=Datos!$D$14,(Datos!$D$14*Datos!$C$14),IF(I217&lt;=Datos!$D$14,(I217*Datos!$C$14)))</f>
        <v>1004.5</v>
      </c>
      <c r="M217" s="94" t="str">
        <f>IF((I217-L217-N217)&lt;=Datos!$G$7,"0",IF((I217-L217-N217)&lt;=Datos!$G$8,((I217-L217-N217)-Datos!$F$8)*Datos!$I$6,IF((I217-L217-N217)&lt;=Datos!$G$9,Datos!$I$8+((I217-L217-N217)-Datos!$F$9)*Datos!$J$6,IF((I217-L217-N217)&gt;=Datos!$F$10,(Datos!$I$8+Datos!$J$8)+((I217-L217-N217)-Datos!$F$10)*Datos!$K$6))))</f>
        <v>0</v>
      </c>
      <c r="N217" s="93">
        <f>IF(I217&gt;=Datos!$D$15,(Datos!$D$15*Datos!$C$15),IF(I217&lt;=Datos!$D$15,(I217*Datos!$C$15)))</f>
        <v>1064</v>
      </c>
      <c r="O217" s="93">
        <v>1944.78</v>
      </c>
      <c r="P217" s="93">
        <f t="shared" si="139"/>
        <v>4013.2799999999997</v>
      </c>
      <c r="Q217" s="95">
        <f t="shared" si="140"/>
        <v>30986.720000000001</v>
      </c>
    </row>
    <row r="218" spans="1:17" ht="38.25" customHeight="1" x14ac:dyDescent="0.2">
      <c r="A218" s="244">
        <v>121</v>
      </c>
      <c r="B218" s="91" t="s">
        <v>808</v>
      </c>
      <c r="C218" s="91" t="s">
        <v>265</v>
      </c>
      <c r="D218" s="116" t="s">
        <v>419</v>
      </c>
      <c r="E218" s="92" t="s">
        <v>263</v>
      </c>
      <c r="F218" s="92" t="s">
        <v>19</v>
      </c>
      <c r="G218" s="245">
        <v>46113</v>
      </c>
      <c r="H218" s="255">
        <v>46296</v>
      </c>
      <c r="I218" s="93">
        <v>35000</v>
      </c>
      <c r="J218" s="93">
        <v>0</v>
      </c>
      <c r="K218" s="93">
        <f t="shared" si="138"/>
        <v>35000</v>
      </c>
      <c r="L218" s="93">
        <f>IF(I218&gt;=Datos!$D$14,(Datos!$D$14*Datos!$C$14),IF(I218&lt;=Datos!$D$14,(I218*Datos!$C$14)))</f>
        <v>1004.5</v>
      </c>
      <c r="M218" s="94" t="str">
        <f>IF((I218-L218-N218)&lt;=Datos!$G$7,"0",IF((I218-L218-N218)&lt;=Datos!$G$8,((I218-L218-N218)-Datos!$F$8)*Datos!$I$6,IF((I218-L218-N218)&lt;=Datos!$G$9,Datos!$I$8+((I218-L218-N218)-Datos!$F$9)*Datos!$J$6,IF((I218-L218-N218)&gt;=Datos!$F$10,(Datos!$I$8+Datos!$J$8)+((I218-L218-N218)-Datos!$F$10)*Datos!$K$6))))</f>
        <v>0</v>
      </c>
      <c r="N218" s="93">
        <f>IF(I218&gt;=Datos!$D$15,(Datos!$D$15*Datos!$C$15),IF(I218&lt;=Datos!$D$15,(I218*Datos!$C$15)))</f>
        <v>1064</v>
      </c>
      <c r="O218" s="93">
        <v>25</v>
      </c>
      <c r="P218" s="93">
        <f t="shared" si="139"/>
        <v>2093.5</v>
      </c>
      <c r="Q218" s="95">
        <f t="shared" si="140"/>
        <v>32906.5</v>
      </c>
    </row>
    <row r="219" spans="1:17" ht="38.25" customHeight="1" x14ac:dyDescent="0.2">
      <c r="A219" s="244">
        <v>122</v>
      </c>
      <c r="B219" s="91" t="s">
        <v>810</v>
      </c>
      <c r="C219" s="91" t="s">
        <v>265</v>
      </c>
      <c r="D219" s="116" t="s">
        <v>268</v>
      </c>
      <c r="E219" s="92" t="s">
        <v>263</v>
      </c>
      <c r="F219" s="92" t="s">
        <v>19</v>
      </c>
      <c r="G219" s="245">
        <v>46113</v>
      </c>
      <c r="H219" s="255">
        <v>46296</v>
      </c>
      <c r="I219" s="93">
        <v>60000</v>
      </c>
      <c r="J219" s="93">
        <v>0</v>
      </c>
      <c r="K219" s="93">
        <f t="shared" si="138"/>
        <v>60000</v>
      </c>
      <c r="L219" s="93">
        <f>IF(I219&gt;=Datos!$D$14,(Datos!$D$14*Datos!$C$14),IF(I219&lt;=Datos!$D$14,(I219*Datos!$C$14)))</f>
        <v>1722</v>
      </c>
      <c r="M219" s="94">
        <f>IF((I219-L219-N219)&lt;=Datos!$G$7,"0",IF((I219-L219-N219)&lt;=Datos!$G$8,((I219-L219-N219)-Datos!$F$8)*Datos!$I$6,IF((I219-L219-N219)&lt;=Datos!$G$9,Datos!$I$8+((I219-L219-N219)-Datos!$F$9)*Datos!$J$6,IF((I219-L219-N219)&gt;=Datos!$F$10,(Datos!$I$8+Datos!$J$8)+((I219-L219-N219)-Datos!$F$10)*Datos!$K$6))))</f>
        <v>3486.6756666666661</v>
      </c>
      <c r="N219" s="93">
        <f>IF(I219&gt;=Datos!$D$15,(Datos!$D$15*Datos!$C$15),IF(I219&lt;=Datos!$D$15,(I219*Datos!$C$15)))</f>
        <v>1824</v>
      </c>
      <c r="O219" s="93">
        <v>25</v>
      </c>
      <c r="P219" s="93">
        <f t="shared" si="139"/>
        <v>7057.6756666666661</v>
      </c>
      <c r="Q219" s="95">
        <f t="shared" si="140"/>
        <v>52942.324333333338</v>
      </c>
    </row>
    <row r="220" spans="1:17" ht="38.25" customHeight="1" x14ac:dyDescent="0.2">
      <c r="A220" s="244">
        <v>123</v>
      </c>
      <c r="B220" s="91" t="s">
        <v>811</v>
      </c>
      <c r="C220" s="91" t="s">
        <v>265</v>
      </c>
      <c r="D220" s="116" t="s">
        <v>268</v>
      </c>
      <c r="E220" s="92" t="s">
        <v>263</v>
      </c>
      <c r="F220" s="92" t="s">
        <v>19</v>
      </c>
      <c r="G220" s="245">
        <v>46113</v>
      </c>
      <c r="H220" s="255">
        <v>46296</v>
      </c>
      <c r="I220" s="93">
        <v>60000</v>
      </c>
      <c r="J220" s="93">
        <v>0</v>
      </c>
      <c r="K220" s="93">
        <f t="shared" si="138"/>
        <v>60000</v>
      </c>
      <c r="L220" s="93">
        <f>IF(I220&gt;=Datos!$D$14,(Datos!$D$14*Datos!$C$14),IF(I220&lt;=Datos!$D$14,(I220*Datos!$C$14)))</f>
        <v>1722</v>
      </c>
      <c r="M220" s="94">
        <f>IF((I220-L220-N220)&lt;=Datos!$G$7,"0",IF((I220-L220-N220)&lt;=Datos!$G$8,((I220-L220-N220)-Datos!$F$8)*Datos!$I$6,IF((I220-L220-N220)&lt;=Datos!$G$9,Datos!$I$8+((I220-L220-N220)-Datos!$F$9)*Datos!$J$6,IF((I220-L220-N220)&gt;=Datos!$F$10,(Datos!$I$8+Datos!$J$8)+((I220-L220-N220)-Datos!$F$10)*Datos!$K$6))))</f>
        <v>3486.6756666666661</v>
      </c>
      <c r="N220" s="93">
        <f>IF(I220&gt;=Datos!$D$15,(Datos!$D$15*Datos!$C$15),IF(I220&lt;=Datos!$D$15,(I220*Datos!$C$15)))</f>
        <v>1824</v>
      </c>
      <c r="O220" s="93">
        <v>25</v>
      </c>
      <c r="P220" s="93">
        <f t="shared" si="139"/>
        <v>7057.6756666666661</v>
      </c>
      <c r="Q220" s="95">
        <f t="shared" si="140"/>
        <v>52942.324333333338</v>
      </c>
    </row>
    <row r="221" spans="1:17" ht="38.25" customHeight="1" x14ac:dyDescent="0.2">
      <c r="A221" s="244">
        <v>124</v>
      </c>
      <c r="B221" s="91" t="s">
        <v>812</v>
      </c>
      <c r="C221" s="91" t="s">
        <v>265</v>
      </c>
      <c r="D221" s="116" t="s">
        <v>268</v>
      </c>
      <c r="E221" s="92" t="s">
        <v>263</v>
      </c>
      <c r="F221" s="92" t="s">
        <v>19</v>
      </c>
      <c r="G221" s="245">
        <v>46113</v>
      </c>
      <c r="H221" s="255">
        <v>46296</v>
      </c>
      <c r="I221" s="93">
        <v>60000</v>
      </c>
      <c r="J221" s="93">
        <v>0</v>
      </c>
      <c r="K221" s="93">
        <f t="shared" si="138"/>
        <v>60000</v>
      </c>
      <c r="L221" s="93">
        <f>IF(I221&gt;=Datos!$D$14,(Datos!$D$14*Datos!$C$14),IF(I221&lt;=Datos!$D$14,(I221*Datos!$C$14)))</f>
        <v>1722</v>
      </c>
      <c r="M221" s="94">
        <f>IF((I221-L221-N221)&lt;=Datos!$G$7,"0",IF((I221-L221-N221)&lt;=Datos!$G$8,((I221-L221-N221)-Datos!$F$8)*Datos!$I$6,IF((I221-L221-N221)&lt;=Datos!$G$9,Datos!$I$8+((I221-L221-N221)-Datos!$F$9)*Datos!$J$6,IF((I221-L221-N221)&gt;=Datos!$F$10,(Datos!$I$8+Datos!$J$8)+((I221-L221-N221)-Datos!$F$10)*Datos!$K$6))))</f>
        <v>3486.6756666666661</v>
      </c>
      <c r="N221" s="93">
        <f>IF(I221&gt;=Datos!$D$15,(Datos!$D$15*Datos!$C$15),IF(I221&lt;=Datos!$D$15,(I221*Datos!$C$15)))</f>
        <v>1824</v>
      </c>
      <c r="O221" s="93">
        <v>25</v>
      </c>
      <c r="P221" s="93">
        <f t="shared" si="139"/>
        <v>7057.6756666666661</v>
      </c>
      <c r="Q221" s="95">
        <f t="shared" si="140"/>
        <v>52942.324333333338</v>
      </c>
    </row>
    <row r="222" spans="1:17" ht="38.25" customHeight="1" x14ac:dyDescent="0.2">
      <c r="A222" s="244">
        <v>125</v>
      </c>
      <c r="B222" s="91" t="s">
        <v>813</v>
      </c>
      <c r="C222" s="91" t="s">
        <v>265</v>
      </c>
      <c r="D222" s="116" t="s">
        <v>268</v>
      </c>
      <c r="E222" s="92" t="s">
        <v>263</v>
      </c>
      <c r="F222" s="92" t="s">
        <v>19</v>
      </c>
      <c r="G222" s="245">
        <v>46113</v>
      </c>
      <c r="H222" s="255">
        <v>46296</v>
      </c>
      <c r="I222" s="93">
        <v>60000</v>
      </c>
      <c r="J222" s="93">
        <v>0</v>
      </c>
      <c r="K222" s="93">
        <f t="shared" si="138"/>
        <v>60000</v>
      </c>
      <c r="L222" s="93">
        <f>IF(I222&gt;=Datos!$D$14,(Datos!$D$14*Datos!$C$14),IF(I222&lt;=Datos!$D$14,(I222*Datos!$C$14)))</f>
        <v>1722</v>
      </c>
      <c r="M222" s="94">
        <f>IF((I222-L222-N222)&lt;=Datos!$G$7,"0",IF((I222-L222-N222)&lt;=Datos!$G$8,((I222-L222-N222)-Datos!$F$8)*Datos!$I$6,IF((I222-L222-N222)&lt;=Datos!$G$9,Datos!$I$8+((I222-L222-N222)-Datos!$F$9)*Datos!$J$6,IF((I222-L222-N222)&gt;=Datos!$F$10,(Datos!$I$8+Datos!$J$8)+((I222-L222-N222)-Datos!$F$10)*Datos!$K$6))))</f>
        <v>3486.6756666666661</v>
      </c>
      <c r="N222" s="93">
        <f>IF(I222&gt;=Datos!$D$15,(Datos!$D$15*Datos!$C$15),IF(I222&lt;=Datos!$D$15,(I222*Datos!$C$15)))</f>
        <v>1824</v>
      </c>
      <c r="O222" s="93">
        <v>25</v>
      </c>
      <c r="P222" s="93">
        <f t="shared" si="139"/>
        <v>7057.6756666666661</v>
      </c>
      <c r="Q222" s="95">
        <f t="shared" si="140"/>
        <v>52942.324333333338</v>
      </c>
    </row>
    <row r="223" spans="1:17" ht="38.25" customHeight="1" x14ac:dyDescent="0.2">
      <c r="A223" s="244">
        <v>126</v>
      </c>
      <c r="B223" s="91" t="s">
        <v>814</v>
      </c>
      <c r="C223" s="91" t="s">
        <v>265</v>
      </c>
      <c r="D223" s="116" t="s">
        <v>268</v>
      </c>
      <c r="E223" s="92" t="s">
        <v>263</v>
      </c>
      <c r="F223" s="92" t="s">
        <v>19</v>
      </c>
      <c r="G223" s="245">
        <v>46113</v>
      </c>
      <c r="H223" s="255">
        <v>46296</v>
      </c>
      <c r="I223" s="93">
        <v>60000</v>
      </c>
      <c r="J223" s="93">
        <v>0</v>
      </c>
      <c r="K223" s="93">
        <f t="shared" si="138"/>
        <v>60000</v>
      </c>
      <c r="L223" s="93">
        <f>IF(I223&gt;=Datos!$D$14,(Datos!$D$14*Datos!$C$14),IF(I223&lt;=Datos!$D$14,(I223*Datos!$C$14)))</f>
        <v>1722</v>
      </c>
      <c r="M223" s="94">
        <v>2718.76</v>
      </c>
      <c r="N223" s="93">
        <f>IF(I223&gt;=Datos!$D$15,(Datos!$D$15*Datos!$C$15),IF(I223&lt;=Datos!$D$15,(I223*Datos!$C$15)))</f>
        <v>1824</v>
      </c>
      <c r="O223" s="93">
        <v>3864.56</v>
      </c>
      <c r="P223" s="93">
        <f t="shared" si="139"/>
        <v>10129.32</v>
      </c>
      <c r="Q223" s="95">
        <f t="shared" si="140"/>
        <v>49870.68</v>
      </c>
    </row>
    <row r="224" spans="1:17" ht="38.25" customHeight="1" x14ac:dyDescent="0.2">
      <c r="A224" s="244">
        <v>127</v>
      </c>
      <c r="B224" s="91" t="s">
        <v>815</v>
      </c>
      <c r="C224" s="91" t="s">
        <v>265</v>
      </c>
      <c r="D224" s="116" t="s">
        <v>419</v>
      </c>
      <c r="E224" s="92" t="s">
        <v>263</v>
      </c>
      <c r="F224" s="92" t="s">
        <v>19</v>
      </c>
      <c r="G224" s="245">
        <v>46113</v>
      </c>
      <c r="H224" s="255">
        <v>46296</v>
      </c>
      <c r="I224" s="93">
        <v>35000</v>
      </c>
      <c r="J224" s="93">
        <v>0</v>
      </c>
      <c r="K224" s="93">
        <f t="shared" si="138"/>
        <v>35000</v>
      </c>
      <c r="L224" s="93">
        <f>IF(I224&gt;=Datos!$D$14,(Datos!$D$14*Datos!$C$14),IF(I224&lt;=Datos!$D$14,(I224*Datos!$C$14)))</f>
        <v>1004.5</v>
      </c>
      <c r="M224" s="94" t="str">
        <f>IF((I224-L224-N224)&lt;=Datos!$G$7,"0",IF((I224-L224-N224)&lt;=Datos!$G$8,((I224-L224-N224)-Datos!$F$8)*Datos!$I$6,IF((I224-L224-N224)&lt;=Datos!$G$9,Datos!$I$8+((I224-L224-N224)-Datos!$F$9)*Datos!$J$6,IF((I224-L224-N224)&gt;=Datos!$F$10,(Datos!$I$8+Datos!$J$8)+((I224-L224-N224)-Datos!$F$10)*Datos!$K$6))))</f>
        <v>0</v>
      </c>
      <c r="N224" s="93">
        <f>IF(I224&gt;=Datos!$D$15,(Datos!$D$15*Datos!$C$15),IF(I224&lt;=Datos!$D$15,(I224*Datos!$C$15)))</f>
        <v>1064</v>
      </c>
      <c r="O224" s="93">
        <v>25</v>
      </c>
      <c r="P224" s="93">
        <f t="shared" si="139"/>
        <v>2093.5</v>
      </c>
      <c r="Q224" s="95">
        <f t="shared" si="140"/>
        <v>32906.5</v>
      </c>
    </row>
    <row r="225" spans="1:17" ht="38.25" customHeight="1" x14ac:dyDescent="0.2">
      <c r="A225" s="244">
        <v>128</v>
      </c>
      <c r="B225" s="91" t="s">
        <v>816</v>
      </c>
      <c r="C225" s="91" t="s">
        <v>265</v>
      </c>
      <c r="D225" s="116" t="s">
        <v>568</v>
      </c>
      <c r="E225" s="92" t="s">
        <v>263</v>
      </c>
      <c r="F225" s="92" t="s">
        <v>19</v>
      </c>
      <c r="G225" s="245">
        <v>46113</v>
      </c>
      <c r="H225" s="255">
        <v>46296</v>
      </c>
      <c r="I225" s="93">
        <v>60000</v>
      </c>
      <c r="J225" s="93">
        <v>0</v>
      </c>
      <c r="K225" s="93">
        <f t="shared" si="138"/>
        <v>60000</v>
      </c>
      <c r="L225" s="93">
        <f>IF(I225&gt;=Datos!$D$14,(Datos!$D$14*Datos!$C$14),IF(I225&lt;=Datos!$D$14,(I225*Datos!$C$14)))</f>
        <v>1722</v>
      </c>
      <c r="M225" s="94">
        <f>IF((I225-L225-N225)&lt;=Datos!$G$7,"0",IF((I225-L225-N225)&lt;=Datos!$G$8,((I225-L225-N225)-Datos!$F$8)*Datos!$I$6,IF((I225-L225-N225)&lt;=Datos!$G$9,Datos!$I$8+((I225-L225-N225)-Datos!$F$9)*Datos!$J$6,IF((I225-L225-N225)&gt;=Datos!$F$10,(Datos!$I$8+Datos!$J$8)+((I225-L225-N225)-Datos!$F$10)*Datos!$K$6))))</f>
        <v>3486.6756666666661</v>
      </c>
      <c r="N225" s="93">
        <f>IF(I225&gt;=Datos!$D$15,(Datos!$D$15*Datos!$C$15),IF(I225&lt;=Datos!$D$15,(I225*Datos!$C$15)))</f>
        <v>1824</v>
      </c>
      <c r="O225" s="93">
        <v>25</v>
      </c>
      <c r="P225" s="93">
        <f t="shared" si="139"/>
        <v>7057.6756666666661</v>
      </c>
      <c r="Q225" s="95">
        <f t="shared" si="140"/>
        <v>52942.324333333338</v>
      </c>
    </row>
    <row r="226" spans="1:17" s="193" customFormat="1" ht="36.75" customHeight="1" x14ac:dyDescent="0.2">
      <c r="A226" s="282" t="s">
        <v>422</v>
      </c>
      <c r="B226" s="283"/>
      <c r="C226" s="191">
        <v>42</v>
      </c>
      <c r="D226" s="308"/>
      <c r="E226" s="308"/>
      <c r="F226" s="308"/>
      <c r="G226" s="308"/>
      <c r="H226" s="309"/>
      <c r="I226" s="201">
        <f t="shared" ref="I226:Q226" si="141">SUM(I187:I225)</f>
        <v>1938690</v>
      </c>
      <c r="J226" s="201">
        <f t="shared" si="141"/>
        <v>0</v>
      </c>
      <c r="K226" s="201">
        <f t="shared" si="141"/>
        <v>1938690</v>
      </c>
      <c r="L226" s="201">
        <f t="shared" si="141"/>
        <v>55640.402999999998</v>
      </c>
      <c r="M226" s="201">
        <f t="shared" si="141"/>
        <v>81230.801866666603</v>
      </c>
      <c r="N226" s="201">
        <f t="shared" si="141"/>
        <v>58936.175999999999</v>
      </c>
      <c r="O226" s="201">
        <f t="shared" si="141"/>
        <v>13866.48</v>
      </c>
      <c r="P226" s="201">
        <f t="shared" si="141"/>
        <v>209673.86086666671</v>
      </c>
      <c r="Q226" s="201">
        <f t="shared" si="141"/>
        <v>1729016.1391333337</v>
      </c>
    </row>
    <row r="227" spans="1:17" ht="36.75" customHeight="1" x14ac:dyDescent="0.2">
      <c r="A227" s="282" t="s">
        <v>854</v>
      </c>
      <c r="B227" s="283"/>
      <c r="C227" s="283"/>
      <c r="D227" s="283"/>
      <c r="E227" s="283"/>
      <c r="F227" s="283"/>
      <c r="G227" s="283"/>
      <c r="H227" s="283"/>
      <c r="I227" s="283"/>
      <c r="J227" s="283"/>
      <c r="K227" s="283"/>
      <c r="L227" s="283"/>
      <c r="M227" s="283"/>
      <c r="N227" s="283"/>
      <c r="O227" s="283"/>
      <c r="P227" s="283"/>
      <c r="Q227" s="284"/>
    </row>
    <row r="228" spans="1:17" ht="38.25" customHeight="1" x14ac:dyDescent="0.2">
      <c r="A228" s="244">
        <v>129</v>
      </c>
      <c r="B228" s="91" t="s">
        <v>247</v>
      </c>
      <c r="C228" s="91" t="s">
        <v>385</v>
      </c>
      <c r="D228" s="116" t="s">
        <v>855</v>
      </c>
      <c r="E228" s="92" t="s">
        <v>263</v>
      </c>
      <c r="F228" s="92" t="s">
        <v>19</v>
      </c>
      <c r="G228" s="245">
        <v>45992</v>
      </c>
      <c r="H228" s="255">
        <v>46174</v>
      </c>
      <c r="I228" s="93">
        <v>115000</v>
      </c>
      <c r="J228" s="93">
        <v>0</v>
      </c>
      <c r="K228" s="93">
        <f>SUM(I228:J228)</f>
        <v>115000</v>
      </c>
      <c r="L228" s="93">
        <f>IF(I228&gt;=Datos!$D$14,(Datos!$D$14*Datos!$C$14),IF(I228&lt;=Datos!$D$14,(I228*Datos!$C$14)))</f>
        <v>3300.5</v>
      </c>
      <c r="M228" s="94">
        <f>IF((I228-L228-N228)&lt;=Datos!$G$7,"0",IF((I228-L228-N228)&lt;=Datos!$G$8,((I228-L228-N228)-Datos!$F$8)*Datos!$I$6,IF((I228-L228-N228)&lt;=Datos!$G$9,Datos!$I$8+((I228-L228-N228)-Datos!$F$9)*Datos!$J$6,IF((I228-L228-N228)&gt;=Datos!$F$10,(Datos!$I$8+Datos!$J$8)+((I228-L228-N228)-Datos!$F$10)*Datos!$K$6))))</f>
        <v>15633.735666666667</v>
      </c>
      <c r="N228" s="93">
        <f>IF(I228&gt;=Datos!$D$15,(Datos!$D$15*Datos!$C$15),IF(I228&lt;=Datos!$D$15,(I228*Datos!$C$15)))</f>
        <v>3496</v>
      </c>
      <c r="O228" s="93">
        <v>25</v>
      </c>
      <c r="P228" s="93">
        <f>SUM(L228:O228)</f>
        <v>22455.235666666667</v>
      </c>
      <c r="Q228" s="95">
        <f>+K228-P228</f>
        <v>92544.764333333325</v>
      </c>
    </row>
    <row r="229" spans="1:17" s="193" customFormat="1" ht="36.75" customHeight="1" x14ac:dyDescent="0.2">
      <c r="A229" s="282" t="s">
        <v>422</v>
      </c>
      <c r="B229" s="283"/>
      <c r="C229" s="191">
        <v>1</v>
      </c>
      <c r="D229" s="308"/>
      <c r="E229" s="308"/>
      <c r="F229" s="308"/>
      <c r="G229" s="308"/>
      <c r="H229" s="309"/>
      <c r="I229" s="201">
        <f>SUM(I228)</f>
        <v>115000</v>
      </c>
      <c r="J229" s="201">
        <f t="shared" ref="J229:Q229" si="142">SUM(J228)</f>
        <v>0</v>
      </c>
      <c r="K229" s="201">
        <f t="shared" si="142"/>
        <v>115000</v>
      </c>
      <c r="L229" s="201">
        <f t="shared" si="142"/>
        <v>3300.5</v>
      </c>
      <c r="M229" s="201">
        <f t="shared" si="142"/>
        <v>15633.735666666667</v>
      </c>
      <c r="N229" s="201">
        <f t="shared" si="142"/>
        <v>3496</v>
      </c>
      <c r="O229" s="201">
        <f t="shared" si="142"/>
        <v>25</v>
      </c>
      <c r="P229" s="201">
        <f t="shared" si="142"/>
        <v>22455.235666666667</v>
      </c>
      <c r="Q229" s="201">
        <f t="shared" si="142"/>
        <v>92544.764333333325</v>
      </c>
    </row>
    <row r="230" spans="1:17" ht="36.75" customHeight="1" x14ac:dyDescent="0.2">
      <c r="A230" s="282" t="s">
        <v>560</v>
      </c>
      <c r="B230" s="283"/>
      <c r="C230" s="283"/>
      <c r="D230" s="283"/>
      <c r="E230" s="283"/>
      <c r="F230" s="283"/>
      <c r="G230" s="283"/>
      <c r="H230" s="283"/>
      <c r="I230" s="283"/>
      <c r="J230" s="283"/>
      <c r="K230" s="283"/>
      <c r="L230" s="283"/>
      <c r="M230" s="283"/>
      <c r="N230" s="283"/>
      <c r="O230" s="283"/>
      <c r="P230" s="283"/>
      <c r="Q230" s="284"/>
    </row>
    <row r="231" spans="1:17" ht="38.25" customHeight="1" x14ac:dyDescent="0.2">
      <c r="A231" s="244">
        <v>130</v>
      </c>
      <c r="B231" s="91" t="s">
        <v>741</v>
      </c>
      <c r="C231" s="91" t="s">
        <v>310</v>
      </c>
      <c r="D231" s="116" t="s">
        <v>419</v>
      </c>
      <c r="E231" s="92" t="s">
        <v>263</v>
      </c>
      <c r="F231" s="92" t="s">
        <v>19</v>
      </c>
      <c r="G231" s="245">
        <v>46082</v>
      </c>
      <c r="H231" s="255">
        <v>46266</v>
      </c>
      <c r="I231" s="93">
        <v>35000</v>
      </c>
      <c r="J231" s="93">
        <v>0</v>
      </c>
      <c r="K231" s="93">
        <f t="shared" ref="K231" si="143">SUM(I231:J231)</f>
        <v>35000</v>
      </c>
      <c r="L231" s="93">
        <f>IF(I231&gt;=Datos!$D$14,(Datos!$D$14*Datos!$C$14),IF(I231&lt;=Datos!$D$14,(I231*Datos!$C$14)))</f>
        <v>1004.5</v>
      </c>
      <c r="M231" s="94" t="str">
        <f>IF((I231-L231-N231)&lt;=Datos!$G$7,"0",IF((I231-L231-N231)&lt;=Datos!$G$8,((I231-L231-N231)-Datos!$F$8)*Datos!$I$6,IF((I231-L231-N231)&lt;=Datos!$G$9,Datos!$I$8+((I231-L231-N231)-Datos!$F$9)*Datos!$J$6,IF((I231-L231-N231)&gt;=Datos!$F$10,(Datos!$I$8+Datos!$J$8)+((I231-L231-N231)-Datos!$F$10)*Datos!$K$6))))</f>
        <v>0</v>
      </c>
      <c r="N231" s="93">
        <f>IF(I231&gt;=Datos!$D$15,(Datos!$D$15*Datos!$C$15),IF(I231&lt;=Datos!$D$15,(I231*Datos!$C$15)))</f>
        <v>1064</v>
      </c>
      <c r="O231" s="93">
        <v>25</v>
      </c>
      <c r="P231" s="93">
        <f>SUM(L231:O231)</f>
        <v>2093.5</v>
      </c>
      <c r="Q231" s="95">
        <f>+K231-P231</f>
        <v>32906.5</v>
      </c>
    </row>
    <row r="232" spans="1:17" ht="38.25" customHeight="1" x14ac:dyDescent="0.2">
      <c r="A232" s="244">
        <v>131</v>
      </c>
      <c r="B232" s="91" t="s">
        <v>742</v>
      </c>
      <c r="C232" s="91" t="s">
        <v>310</v>
      </c>
      <c r="D232" s="116" t="s">
        <v>419</v>
      </c>
      <c r="E232" s="92" t="s">
        <v>263</v>
      </c>
      <c r="F232" s="92" t="s">
        <v>19</v>
      </c>
      <c r="G232" s="245">
        <v>46082</v>
      </c>
      <c r="H232" s="255">
        <v>46266</v>
      </c>
      <c r="I232" s="93">
        <v>35000</v>
      </c>
      <c r="J232" s="93">
        <v>0</v>
      </c>
      <c r="K232" s="93">
        <f t="shared" ref="K232:K235" si="144">SUM(I232:J232)</f>
        <v>35000</v>
      </c>
      <c r="L232" s="93">
        <f>IF(I232&gt;=Datos!$D$14,(Datos!$D$14*Datos!$C$14),IF(I232&lt;=Datos!$D$14,(I232*Datos!$C$14)))</f>
        <v>1004.5</v>
      </c>
      <c r="M232" s="94" t="str">
        <f>IF((I232-L232-N232)&lt;=Datos!$G$7,"0",IF((I232-L232-N232)&lt;=Datos!$G$8,((I232-L232-N232)-Datos!$F$8)*Datos!$I$6,IF((I232-L232-N232)&lt;=Datos!$G$9,Datos!$I$8+((I232-L232-N232)-Datos!$F$9)*Datos!$J$6,IF((I232-L232-N232)&gt;=Datos!$F$10,(Datos!$I$8+Datos!$J$8)+((I232-L232-N232)-Datos!$F$10)*Datos!$K$6))))</f>
        <v>0</v>
      </c>
      <c r="N232" s="93">
        <f>IF(I232&gt;=Datos!$D$15,(Datos!$D$15*Datos!$C$15),IF(I232&lt;=Datos!$D$15,(I232*Datos!$C$15)))</f>
        <v>1064</v>
      </c>
      <c r="O232" s="93">
        <v>1944.78</v>
      </c>
      <c r="P232" s="93">
        <f t="shared" ref="P232:P235" si="145">SUM(L232:O232)</f>
        <v>4013.2799999999997</v>
      </c>
      <c r="Q232" s="95">
        <f t="shared" ref="Q232:Q235" si="146">+K232-P232</f>
        <v>30986.720000000001</v>
      </c>
    </row>
    <row r="233" spans="1:17" ht="38.25" customHeight="1" x14ac:dyDescent="0.2">
      <c r="A233" s="244">
        <v>132</v>
      </c>
      <c r="B233" s="91" t="s">
        <v>743</v>
      </c>
      <c r="C233" s="91" t="s">
        <v>310</v>
      </c>
      <c r="D233" s="116" t="s">
        <v>268</v>
      </c>
      <c r="E233" s="92" t="s">
        <v>263</v>
      </c>
      <c r="F233" s="92" t="s">
        <v>19</v>
      </c>
      <c r="G233" s="245">
        <v>46082</v>
      </c>
      <c r="H233" s="255">
        <v>46266</v>
      </c>
      <c r="I233" s="93">
        <v>60000</v>
      </c>
      <c r="J233" s="93">
        <v>0</v>
      </c>
      <c r="K233" s="93">
        <f t="shared" si="144"/>
        <v>60000</v>
      </c>
      <c r="L233" s="93">
        <f>IF(I233&gt;=Datos!$D$14,(Datos!$D$14*Datos!$C$14),IF(I233&lt;=Datos!$D$14,(I233*Datos!$C$14)))</f>
        <v>1722</v>
      </c>
      <c r="M233" s="94">
        <v>3102.72</v>
      </c>
      <c r="N233" s="93">
        <f>IF(I233&gt;=Datos!$D$15,(Datos!$D$15*Datos!$C$15),IF(I233&lt;=Datos!$D$15,(I233*Datos!$C$15)))</f>
        <v>1824</v>
      </c>
      <c r="O233" s="93">
        <v>1944.78</v>
      </c>
      <c r="P233" s="93">
        <f t="shared" si="145"/>
        <v>8593.5</v>
      </c>
      <c r="Q233" s="95">
        <f t="shared" si="146"/>
        <v>51406.5</v>
      </c>
    </row>
    <row r="234" spans="1:17" ht="38.25" customHeight="1" x14ac:dyDescent="0.2">
      <c r="A234" s="244">
        <v>134</v>
      </c>
      <c r="B234" s="91" t="s">
        <v>745</v>
      </c>
      <c r="C234" s="91" t="s">
        <v>310</v>
      </c>
      <c r="D234" s="116" t="s">
        <v>555</v>
      </c>
      <c r="E234" s="92" t="s">
        <v>263</v>
      </c>
      <c r="F234" s="92" t="s">
        <v>19</v>
      </c>
      <c r="G234" s="245">
        <v>46082</v>
      </c>
      <c r="H234" s="255">
        <v>46266</v>
      </c>
      <c r="I234" s="93">
        <v>60000</v>
      </c>
      <c r="J234" s="93">
        <v>0</v>
      </c>
      <c r="K234" s="93">
        <f t="shared" si="144"/>
        <v>60000</v>
      </c>
      <c r="L234" s="93">
        <f>IF(I234&gt;=Datos!$D$14,(Datos!$D$14*Datos!$C$14),IF(I234&lt;=Datos!$D$14,(I234*Datos!$C$14)))</f>
        <v>1722</v>
      </c>
      <c r="M234" s="94">
        <v>2718.76</v>
      </c>
      <c r="N234" s="93">
        <f>IF(I234&gt;=Datos!$D$15,(Datos!$D$15*Datos!$C$15),IF(I234&lt;=Datos!$D$15,(I234*Datos!$C$15)))</f>
        <v>1824</v>
      </c>
      <c r="O234" s="93">
        <v>3864.56</v>
      </c>
      <c r="P234" s="93">
        <f t="shared" si="145"/>
        <v>10129.32</v>
      </c>
      <c r="Q234" s="95">
        <f t="shared" si="146"/>
        <v>49870.68</v>
      </c>
    </row>
    <row r="235" spans="1:17" ht="38.25" customHeight="1" x14ac:dyDescent="0.2">
      <c r="A235" s="244">
        <v>135</v>
      </c>
      <c r="B235" s="91" t="s">
        <v>746</v>
      </c>
      <c r="C235" s="91" t="s">
        <v>310</v>
      </c>
      <c r="D235" s="116" t="s">
        <v>268</v>
      </c>
      <c r="E235" s="92" t="s">
        <v>263</v>
      </c>
      <c r="F235" s="92" t="s">
        <v>19</v>
      </c>
      <c r="G235" s="245">
        <v>46082</v>
      </c>
      <c r="H235" s="255">
        <v>46266</v>
      </c>
      <c r="I235" s="93">
        <v>60000</v>
      </c>
      <c r="J235" s="93">
        <v>0</v>
      </c>
      <c r="K235" s="93">
        <f t="shared" si="144"/>
        <v>60000</v>
      </c>
      <c r="L235" s="93">
        <f>IF(I235&gt;=Datos!$D$14,(Datos!$D$14*Datos!$C$14),IF(I235&lt;=Datos!$D$14,(I235*Datos!$C$14)))</f>
        <v>1722</v>
      </c>
      <c r="M235" s="94">
        <f>IF((I235-L235-N235)&lt;=Datos!$G$7,"0",IF((I235-L235-N235)&lt;=Datos!$G$8,((I235-L235-N235)-Datos!$F$8)*Datos!$I$6,IF((I235-L235-N235)&lt;=Datos!$G$9,Datos!$I$8+((I235-L235-N235)-Datos!$F$9)*Datos!$J$6,IF((I235-L235-N235)&gt;=Datos!$F$10,(Datos!$I$8+Datos!$J$8)+((I235-L235-N235)-Datos!$F$10)*Datos!$K$6))))</f>
        <v>3486.6756666666661</v>
      </c>
      <c r="N235" s="93">
        <f>IF(I235&gt;=Datos!$D$15,(Datos!$D$15*Datos!$C$15),IF(I235&lt;=Datos!$D$15,(I235*Datos!$C$15)))</f>
        <v>1824</v>
      </c>
      <c r="O235" s="93">
        <v>25</v>
      </c>
      <c r="P235" s="93">
        <f t="shared" si="145"/>
        <v>7057.6756666666661</v>
      </c>
      <c r="Q235" s="95">
        <f t="shared" si="146"/>
        <v>52942.324333333338</v>
      </c>
    </row>
    <row r="236" spans="1:17" s="193" customFormat="1" ht="36.75" customHeight="1" x14ac:dyDescent="0.2">
      <c r="A236" s="282" t="s">
        <v>422</v>
      </c>
      <c r="B236" s="283"/>
      <c r="C236" s="191">
        <v>5</v>
      </c>
      <c r="D236" s="308"/>
      <c r="E236" s="308"/>
      <c r="F236" s="308"/>
      <c r="G236" s="308"/>
      <c r="H236" s="309"/>
      <c r="I236" s="201">
        <f t="shared" ref="I236:Q236" si="147">SUM(I231:I235)</f>
        <v>250000</v>
      </c>
      <c r="J236" s="201">
        <f t="shared" si="147"/>
        <v>0</v>
      </c>
      <c r="K236" s="201">
        <f t="shared" si="147"/>
        <v>250000</v>
      </c>
      <c r="L236" s="201">
        <f t="shared" si="147"/>
        <v>7175</v>
      </c>
      <c r="M236" s="201">
        <f t="shared" si="147"/>
        <v>9308.1556666666656</v>
      </c>
      <c r="N236" s="201">
        <f t="shared" si="147"/>
        <v>7600</v>
      </c>
      <c r="O236" s="201">
        <f t="shared" si="147"/>
        <v>7804.12</v>
      </c>
      <c r="P236" s="201">
        <f t="shared" si="147"/>
        <v>31887.275666666665</v>
      </c>
      <c r="Q236" s="201">
        <f t="shared" si="147"/>
        <v>218112.72433333332</v>
      </c>
    </row>
    <row r="237" spans="1:17" ht="36.75" customHeight="1" x14ac:dyDescent="0.2">
      <c r="A237" s="282" t="s">
        <v>908</v>
      </c>
      <c r="B237" s="283"/>
      <c r="C237" s="283"/>
      <c r="D237" s="283"/>
      <c r="E237" s="283"/>
      <c r="F237" s="283"/>
      <c r="G237" s="283"/>
      <c r="H237" s="283"/>
      <c r="I237" s="283"/>
      <c r="J237" s="283"/>
      <c r="K237" s="283"/>
      <c r="L237" s="283"/>
      <c r="M237" s="283"/>
      <c r="N237" s="283"/>
      <c r="O237" s="283"/>
      <c r="P237" s="283"/>
      <c r="Q237" s="284"/>
    </row>
    <row r="238" spans="1:17" ht="38.25" customHeight="1" x14ac:dyDescent="0.2">
      <c r="A238" s="244">
        <v>136</v>
      </c>
      <c r="B238" s="91" t="s">
        <v>950</v>
      </c>
      <c r="C238" s="91" t="s">
        <v>385</v>
      </c>
      <c r="D238" s="116" t="s">
        <v>909</v>
      </c>
      <c r="E238" s="92" t="s">
        <v>263</v>
      </c>
      <c r="F238" s="92" t="s">
        <v>19</v>
      </c>
      <c r="G238" s="245">
        <v>46023</v>
      </c>
      <c r="H238" s="255">
        <v>46204</v>
      </c>
      <c r="I238" s="93">
        <v>120000</v>
      </c>
      <c r="J238" s="93">
        <v>0</v>
      </c>
      <c r="K238" s="93">
        <f>SUM(I238:J238)</f>
        <v>120000</v>
      </c>
      <c r="L238" s="93">
        <f>IF(I238&gt;=Datos!$D$14,(Datos!$D$14*Datos!$C$14),IF(I238&lt;=Datos!$D$14,(I238*Datos!$C$14)))</f>
        <v>3444</v>
      </c>
      <c r="M238" s="94">
        <f>IF((I238-L238-N238)&lt;=Datos!$G$7,"0",IF((I238-L238-N238)&lt;=Datos!$G$8,((I238-L238-N238)-Datos!$F$8)*Datos!$I$6,IF((I238-L238-N238)&lt;=Datos!$G$9,Datos!$I$8+((I238-L238-N238)-Datos!$F$9)*Datos!$J$6,IF((I238-L238-N238)&gt;=Datos!$F$10,(Datos!$I$8+Datos!$J$8)+((I238-L238-N238)-Datos!$F$10)*Datos!$K$6))))</f>
        <v>16809.860666666667</v>
      </c>
      <c r="N238" s="93">
        <f>IF(I238&gt;=Datos!$D$15,(Datos!$D$15*Datos!$C$15),IF(I238&lt;=Datos!$D$15,(I238*Datos!$C$15)))</f>
        <v>3648</v>
      </c>
      <c r="O238" s="93">
        <v>25</v>
      </c>
      <c r="P238" s="93">
        <f>SUM(L238:O238)</f>
        <v>23926.860666666667</v>
      </c>
      <c r="Q238" s="95">
        <f>+K238-P238</f>
        <v>96073.139333333325</v>
      </c>
    </row>
    <row r="239" spans="1:17" s="193" customFormat="1" ht="36.75" customHeight="1" x14ac:dyDescent="0.2">
      <c r="A239" s="282" t="s">
        <v>422</v>
      </c>
      <c r="B239" s="283"/>
      <c r="C239" s="191">
        <v>1</v>
      </c>
      <c r="D239" s="308"/>
      <c r="E239" s="308"/>
      <c r="F239" s="308"/>
      <c r="G239" s="308"/>
      <c r="H239" s="309"/>
      <c r="I239" s="201">
        <f>SUM(I238)</f>
        <v>120000</v>
      </c>
      <c r="J239" s="201">
        <f t="shared" ref="J239:Q239" si="148">SUM(J238)</f>
        <v>0</v>
      </c>
      <c r="K239" s="201">
        <f t="shared" si="148"/>
        <v>120000</v>
      </c>
      <c r="L239" s="201">
        <f t="shared" si="148"/>
        <v>3444</v>
      </c>
      <c r="M239" s="201">
        <f t="shared" si="148"/>
        <v>16809.860666666667</v>
      </c>
      <c r="N239" s="201">
        <f t="shared" si="148"/>
        <v>3648</v>
      </c>
      <c r="O239" s="201">
        <f t="shared" si="148"/>
        <v>25</v>
      </c>
      <c r="P239" s="201">
        <f t="shared" si="148"/>
        <v>23926.860666666667</v>
      </c>
      <c r="Q239" s="201">
        <f t="shared" si="148"/>
        <v>96073.139333333325</v>
      </c>
    </row>
    <row r="240" spans="1:17" ht="36.75" customHeight="1" x14ac:dyDescent="0.2">
      <c r="A240" s="282" t="s">
        <v>649</v>
      </c>
      <c r="B240" s="283"/>
      <c r="C240" s="283"/>
      <c r="D240" s="283"/>
      <c r="E240" s="283"/>
      <c r="F240" s="283"/>
      <c r="G240" s="283"/>
      <c r="H240" s="283"/>
      <c r="I240" s="283"/>
      <c r="J240" s="283"/>
      <c r="K240" s="283"/>
      <c r="L240" s="283"/>
      <c r="M240" s="283"/>
      <c r="N240" s="283"/>
      <c r="O240" s="283"/>
      <c r="P240" s="283"/>
      <c r="Q240" s="284"/>
    </row>
    <row r="241" spans="1:17" ht="38.25" customHeight="1" x14ac:dyDescent="0.2">
      <c r="A241" s="244">
        <v>137</v>
      </c>
      <c r="B241" s="91" t="s">
        <v>682</v>
      </c>
      <c r="C241" s="91" t="s">
        <v>385</v>
      </c>
      <c r="D241" s="116" t="s">
        <v>650</v>
      </c>
      <c r="E241" s="92" t="s">
        <v>263</v>
      </c>
      <c r="F241" s="92" t="s">
        <v>19</v>
      </c>
      <c r="G241" s="245">
        <v>46143</v>
      </c>
      <c r="H241" s="255">
        <v>46327</v>
      </c>
      <c r="I241" s="93">
        <v>135000</v>
      </c>
      <c r="J241" s="93">
        <v>0</v>
      </c>
      <c r="K241" s="93">
        <f>SUM(I241:J241)</f>
        <v>135000</v>
      </c>
      <c r="L241" s="93">
        <f>IF(I241&gt;=Datos!$D$14,(Datos!$D$14*Datos!$C$14),IF(I241&lt;=Datos!$D$14,(I241*Datos!$C$14)))</f>
        <v>3874.5</v>
      </c>
      <c r="M241" s="94">
        <v>19858.3</v>
      </c>
      <c r="N241" s="93">
        <f>IF(I241&gt;=Datos!$D$15,(Datos!$D$15*Datos!$C$15),IF(I241&lt;=Datos!$D$15,(I241*Datos!$C$15)))</f>
        <v>4104</v>
      </c>
      <c r="O241" s="93">
        <v>1944.78</v>
      </c>
      <c r="P241" s="93">
        <f>SUM(L241:O241)</f>
        <v>29781.579999999998</v>
      </c>
      <c r="Q241" s="95">
        <f>+K241-P241</f>
        <v>105218.42</v>
      </c>
    </row>
    <row r="242" spans="1:17" s="193" customFormat="1" ht="36.75" customHeight="1" x14ac:dyDescent="0.2">
      <c r="A242" s="282" t="s">
        <v>422</v>
      </c>
      <c r="B242" s="283"/>
      <c r="C242" s="191">
        <v>1</v>
      </c>
      <c r="D242" s="308"/>
      <c r="E242" s="308"/>
      <c r="F242" s="308"/>
      <c r="G242" s="308"/>
      <c r="H242" s="309"/>
      <c r="I242" s="201">
        <f>SUM(I241)</f>
        <v>135000</v>
      </c>
      <c r="J242" s="201">
        <f t="shared" ref="J242:Q242" si="149">SUM(J241)</f>
        <v>0</v>
      </c>
      <c r="K242" s="201">
        <f t="shared" si="149"/>
        <v>135000</v>
      </c>
      <c r="L242" s="201">
        <f t="shared" si="149"/>
        <v>3874.5</v>
      </c>
      <c r="M242" s="201">
        <f t="shared" si="149"/>
        <v>19858.3</v>
      </c>
      <c r="N242" s="201">
        <f t="shared" si="149"/>
        <v>4104</v>
      </c>
      <c r="O242" s="201">
        <f t="shared" si="149"/>
        <v>1944.78</v>
      </c>
      <c r="P242" s="201">
        <f t="shared" si="149"/>
        <v>29781.579999999998</v>
      </c>
      <c r="Q242" s="201">
        <f t="shared" si="149"/>
        <v>105218.42</v>
      </c>
    </row>
    <row r="243" spans="1:17" ht="36.75" customHeight="1" x14ac:dyDescent="0.2">
      <c r="A243" s="282" t="s">
        <v>446</v>
      </c>
      <c r="B243" s="283"/>
      <c r="C243" s="283"/>
      <c r="D243" s="283"/>
      <c r="E243" s="283"/>
      <c r="F243" s="283"/>
      <c r="G243" s="283"/>
      <c r="H243" s="283"/>
      <c r="I243" s="283"/>
      <c r="J243" s="283"/>
      <c r="K243" s="283"/>
      <c r="L243" s="283"/>
      <c r="M243" s="283"/>
      <c r="N243" s="283"/>
      <c r="O243" s="283"/>
      <c r="P243" s="283"/>
      <c r="Q243" s="284"/>
    </row>
    <row r="244" spans="1:17" ht="38.25" customHeight="1" x14ac:dyDescent="0.2">
      <c r="A244" s="244">
        <v>138</v>
      </c>
      <c r="B244" s="91" t="s">
        <v>651</v>
      </c>
      <c r="C244" s="91" t="s">
        <v>264</v>
      </c>
      <c r="D244" s="116" t="s">
        <v>268</v>
      </c>
      <c r="E244" s="92" t="s">
        <v>263</v>
      </c>
      <c r="F244" s="92" t="s">
        <v>19</v>
      </c>
      <c r="G244" s="245">
        <v>46143</v>
      </c>
      <c r="H244" s="255">
        <v>46327</v>
      </c>
      <c r="I244" s="93">
        <v>76230</v>
      </c>
      <c r="J244" s="93">
        <v>0</v>
      </c>
      <c r="K244" s="93">
        <f t="shared" ref="K244" si="150">SUM(I244:J244)</f>
        <v>76230</v>
      </c>
      <c r="L244" s="93">
        <f>IF(I244&gt;=Datos!$D$14,(Datos!$D$14*Datos!$C$14),IF(I244&lt;=Datos!$D$14,(I244*Datos!$C$14)))</f>
        <v>2187.8009999999999</v>
      </c>
      <c r="M244" s="94">
        <f>IF((I244-L244-N244)&lt;=Datos!$G$7,"0",IF((I244-L244-N244)&lt;=Datos!$G$8,((I244-L244-N244)-Datos!$F$8)*Datos!$I$6,IF((I244-L244-N244)&lt;=Datos!$G$9,Datos!$I$8+((I244-L244-N244)-Datos!$F$9)*Datos!$J$6,IF((I244-L244-N244)&gt;=Datos!$F$10,(Datos!$I$8+Datos!$J$8)+((I244-L244-N244)-Datos!$F$10)*Datos!$K$6))))</f>
        <v>6540.8370666666669</v>
      </c>
      <c r="N244" s="93">
        <f>IF(I244&gt;=Datos!$D$15,(Datos!$D$15*Datos!$C$15),IF(I244&lt;=Datos!$D$15,(I244*Datos!$C$15)))</f>
        <v>2317.3919999999998</v>
      </c>
      <c r="O244" s="93">
        <v>4037.78</v>
      </c>
      <c r="P244" s="93">
        <f t="shared" ref="P244:P245" si="151">SUM(L244:O244)</f>
        <v>15083.810066666667</v>
      </c>
      <c r="Q244" s="95">
        <f t="shared" ref="Q244:Q245" si="152">+K244-P244</f>
        <v>61146.189933333335</v>
      </c>
    </row>
    <row r="245" spans="1:17" ht="38.25" customHeight="1" x14ac:dyDescent="0.2">
      <c r="A245" s="244">
        <v>139</v>
      </c>
      <c r="B245" s="91" t="s">
        <v>685</v>
      </c>
      <c r="C245" s="91" t="s">
        <v>264</v>
      </c>
      <c r="D245" s="116" t="s">
        <v>568</v>
      </c>
      <c r="E245" s="92" t="s">
        <v>263</v>
      </c>
      <c r="F245" s="92" t="s">
        <v>19</v>
      </c>
      <c r="G245" s="245">
        <v>45992</v>
      </c>
      <c r="H245" s="255">
        <v>46174</v>
      </c>
      <c r="I245" s="93">
        <v>76230</v>
      </c>
      <c r="J245" s="93">
        <v>0</v>
      </c>
      <c r="K245" s="93">
        <f t="shared" ref="K245" si="153">SUM(I245:J245)</f>
        <v>76230</v>
      </c>
      <c r="L245" s="93">
        <f>IF(I245&gt;=Datos!$D$14,(Datos!$D$14*Datos!$C$14),IF(I245&lt;=Datos!$D$14,(I245*Datos!$C$14)))</f>
        <v>2187.8009999999999</v>
      </c>
      <c r="M245" s="94">
        <f>IF((I245-L245-N245)&lt;=Datos!$G$7,"0",IF((I245-L245-N245)&lt;=Datos!$G$8,((I245-L245-N245)-Datos!$F$8)*Datos!$I$6,IF((I245-L245-N245)&lt;=Datos!$G$9,Datos!$I$8+((I245-L245-N245)-Datos!$F$9)*Datos!$J$6,IF((I245-L245-N245)&gt;=Datos!$F$10,(Datos!$I$8+Datos!$J$8)+((I245-L245-N245)-Datos!$F$10)*Datos!$K$6))))</f>
        <v>6540.8370666666669</v>
      </c>
      <c r="N245" s="93">
        <f>IF(I245&gt;=Datos!$D$15,(Datos!$D$15*Datos!$C$15),IF(I245&lt;=Datos!$D$15,(I245*Datos!$C$15)))</f>
        <v>2317.3919999999998</v>
      </c>
      <c r="O245" s="93">
        <v>25</v>
      </c>
      <c r="P245" s="93">
        <f t="shared" si="151"/>
        <v>11071.030066666666</v>
      </c>
      <c r="Q245" s="95">
        <f t="shared" si="152"/>
        <v>65158.969933333334</v>
      </c>
    </row>
    <row r="246" spans="1:17" ht="38.25" customHeight="1" x14ac:dyDescent="0.2">
      <c r="A246" s="244">
        <v>140</v>
      </c>
      <c r="B246" s="91" t="s">
        <v>818</v>
      </c>
      <c r="C246" s="91" t="s">
        <v>264</v>
      </c>
      <c r="D246" s="116" t="s">
        <v>795</v>
      </c>
      <c r="E246" s="92" t="s">
        <v>263</v>
      </c>
      <c r="F246" s="92" t="s">
        <v>19</v>
      </c>
      <c r="G246" s="245">
        <v>46113</v>
      </c>
      <c r="H246" s="255">
        <v>46296</v>
      </c>
      <c r="I246" s="93">
        <v>60000</v>
      </c>
      <c r="J246" s="93">
        <v>0</v>
      </c>
      <c r="K246" s="93">
        <f t="shared" ref="K246:K257" si="154">SUM(I246:J246)</f>
        <v>60000</v>
      </c>
      <c r="L246" s="93">
        <f>IF(I246&gt;=Datos!$D$14,(Datos!$D$14*Datos!$C$14),IF(I246&lt;=Datos!$D$14,(I246*Datos!$C$14)))</f>
        <v>1722</v>
      </c>
      <c r="M246" s="94">
        <f>IF((I246-L246-N246)&lt;=Datos!$G$7,"0",IF((I246-L246-N246)&lt;=Datos!$G$8,((I246-L246-N246)-Datos!$F$8)*Datos!$I$6,IF((I246-L246-N246)&lt;=Datos!$G$9,Datos!$I$8+((I246-L246-N246)-Datos!$F$9)*Datos!$J$6,IF((I246-L246-N246)&gt;=Datos!$F$10,(Datos!$I$8+Datos!$J$8)+((I246-L246-N246)-Datos!$F$10)*Datos!$K$6))))</f>
        <v>3486.6756666666661</v>
      </c>
      <c r="N246" s="93">
        <f>IF(I246&gt;=Datos!$D$15,(Datos!$D$15*Datos!$C$15),IF(I246&lt;=Datos!$D$15,(I246*Datos!$C$15)))</f>
        <v>1824</v>
      </c>
      <c r="O246" s="93">
        <v>25</v>
      </c>
      <c r="P246" s="93">
        <f t="shared" ref="P246:P257" si="155">SUM(L246:O246)</f>
        <v>7057.6756666666661</v>
      </c>
      <c r="Q246" s="95">
        <f t="shared" ref="Q246:Q257" si="156">+K246-P246</f>
        <v>52942.324333333338</v>
      </c>
    </row>
    <row r="247" spans="1:17" ht="38.25" customHeight="1" x14ac:dyDescent="0.2">
      <c r="A247" s="244">
        <v>141</v>
      </c>
      <c r="B247" s="91" t="s">
        <v>819</v>
      </c>
      <c r="C247" s="91" t="s">
        <v>264</v>
      </c>
      <c r="D247" s="116" t="s">
        <v>652</v>
      </c>
      <c r="E247" s="92" t="s">
        <v>263</v>
      </c>
      <c r="F247" s="92" t="s">
        <v>19</v>
      </c>
      <c r="G247" s="245">
        <v>46113</v>
      </c>
      <c r="H247" s="255">
        <v>46296</v>
      </c>
      <c r="I247" s="93">
        <v>60000</v>
      </c>
      <c r="J247" s="93">
        <v>0</v>
      </c>
      <c r="K247" s="93">
        <f t="shared" si="154"/>
        <v>60000</v>
      </c>
      <c r="L247" s="93">
        <f>IF(I247&gt;=Datos!$D$14,(Datos!$D$14*Datos!$C$14),IF(I247&lt;=Datos!$D$14,(I247*Datos!$C$14)))</f>
        <v>1722</v>
      </c>
      <c r="M247" s="94">
        <f>IF((I247-L247-N247)&lt;=Datos!$G$7,"0",IF((I247-L247-N247)&lt;=Datos!$G$8,((I247-L247-N247)-Datos!$F$8)*Datos!$I$6,IF((I247-L247-N247)&lt;=Datos!$G$9,Datos!$I$8+((I247-L247-N247)-Datos!$F$9)*Datos!$J$6,IF((I247-L247-N247)&gt;=Datos!$F$10,(Datos!$I$8+Datos!$J$8)+((I247-L247-N247)-Datos!$F$10)*Datos!$K$6))))</f>
        <v>3486.6756666666661</v>
      </c>
      <c r="N247" s="93">
        <f>IF(I247&gt;=Datos!$D$15,(Datos!$D$15*Datos!$C$15),IF(I247&lt;=Datos!$D$15,(I247*Datos!$C$15)))</f>
        <v>1824</v>
      </c>
      <c r="O247" s="93">
        <v>25</v>
      </c>
      <c r="P247" s="93">
        <f t="shared" si="155"/>
        <v>7057.6756666666661</v>
      </c>
      <c r="Q247" s="95">
        <f t="shared" si="156"/>
        <v>52942.324333333338</v>
      </c>
    </row>
    <row r="248" spans="1:17" ht="38.25" customHeight="1" x14ac:dyDescent="0.2">
      <c r="A248" s="244">
        <v>142</v>
      </c>
      <c r="B248" s="91" t="s">
        <v>820</v>
      </c>
      <c r="C248" s="91" t="s">
        <v>264</v>
      </c>
      <c r="D248" s="116" t="s">
        <v>419</v>
      </c>
      <c r="E248" s="92" t="s">
        <v>263</v>
      </c>
      <c r="F248" s="92" t="s">
        <v>19</v>
      </c>
      <c r="G248" s="245">
        <v>46113</v>
      </c>
      <c r="H248" s="255">
        <v>46296</v>
      </c>
      <c r="I248" s="93">
        <v>35000</v>
      </c>
      <c r="J248" s="93">
        <v>0</v>
      </c>
      <c r="K248" s="93">
        <f t="shared" si="154"/>
        <v>35000</v>
      </c>
      <c r="L248" s="93">
        <f>IF(I248&gt;=Datos!$D$14,(Datos!$D$14*Datos!$C$14),IF(I248&lt;=Datos!$D$14,(I248*Datos!$C$14)))</f>
        <v>1004.5</v>
      </c>
      <c r="M248" s="94" t="str">
        <f>IF((I248-L248-N248)&lt;=Datos!$G$7,"0",IF((I248-L248-N248)&lt;=Datos!$G$8,((I248-L248-N248)-Datos!$F$8)*Datos!$I$6,IF((I248-L248-N248)&lt;=Datos!$G$9,Datos!$I$8+((I248-L248-N248)-Datos!$F$9)*Datos!$J$6,IF((I248-L248-N248)&gt;=Datos!$F$10,(Datos!$I$8+Datos!$J$8)+((I248-L248-N248)-Datos!$F$10)*Datos!$K$6))))</f>
        <v>0</v>
      </c>
      <c r="N248" s="93">
        <f>IF(I248&gt;=Datos!$D$15,(Datos!$D$15*Datos!$C$15),IF(I248&lt;=Datos!$D$15,(I248*Datos!$C$15)))</f>
        <v>1064</v>
      </c>
      <c r="O248" s="93">
        <v>25</v>
      </c>
      <c r="P248" s="93">
        <f t="shared" si="155"/>
        <v>2093.5</v>
      </c>
      <c r="Q248" s="95">
        <f t="shared" si="156"/>
        <v>32906.5</v>
      </c>
    </row>
    <row r="249" spans="1:17" ht="38.25" customHeight="1" x14ac:dyDescent="0.2">
      <c r="A249" s="244">
        <v>143</v>
      </c>
      <c r="B249" s="91" t="s">
        <v>821</v>
      </c>
      <c r="C249" s="91" t="s">
        <v>264</v>
      </c>
      <c r="D249" s="116" t="s">
        <v>419</v>
      </c>
      <c r="E249" s="92" t="s">
        <v>263</v>
      </c>
      <c r="F249" s="92" t="s">
        <v>19</v>
      </c>
      <c r="G249" s="245">
        <v>46113</v>
      </c>
      <c r="H249" s="255">
        <v>46296</v>
      </c>
      <c r="I249" s="93">
        <v>35000</v>
      </c>
      <c r="J249" s="93">
        <v>0</v>
      </c>
      <c r="K249" s="93">
        <f t="shared" si="154"/>
        <v>35000</v>
      </c>
      <c r="L249" s="93">
        <f>IF(I249&gt;=Datos!$D$14,(Datos!$D$14*Datos!$C$14),IF(I249&lt;=Datos!$D$14,(I249*Datos!$C$14)))</f>
        <v>1004.5</v>
      </c>
      <c r="M249" s="94" t="str">
        <f>IF((I249-L249-N249)&lt;=Datos!$G$7,"0",IF((I249-L249-N249)&lt;=Datos!$G$8,((I249-L249-N249)-Datos!$F$8)*Datos!$I$6,IF((I249-L249-N249)&lt;=Datos!$G$9,Datos!$I$8+((I249-L249-N249)-Datos!$F$9)*Datos!$J$6,IF((I249-L249-N249)&gt;=Datos!$F$10,(Datos!$I$8+Datos!$J$8)+((I249-L249-N249)-Datos!$F$10)*Datos!$K$6))))</f>
        <v>0</v>
      </c>
      <c r="N249" s="93">
        <f>IF(I249&gt;=Datos!$D$15,(Datos!$D$15*Datos!$C$15),IF(I249&lt;=Datos!$D$15,(I249*Datos!$C$15)))</f>
        <v>1064</v>
      </c>
      <c r="O249" s="93">
        <v>25</v>
      </c>
      <c r="P249" s="93">
        <f t="shared" si="155"/>
        <v>2093.5</v>
      </c>
      <c r="Q249" s="95">
        <f t="shared" si="156"/>
        <v>32906.5</v>
      </c>
    </row>
    <row r="250" spans="1:17" ht="38.25" customHeight="1" x14ac:dyDescent="0.2">
      <c r="A250" s="244">
        <v>144</v>
      </c>
      <c r="B250" s="91" t="s">
        <v>823</v>
      </c>
      <c r="C250" s="91" t="s">
        <v>264</v>
      </c>
      <c r="D250" s="116" t="s">
        <v>268</v>
      </c>
      <c r="E250" s="92" t="s">
        <v>263</v>
      </c>
      <c r="F250" s="92" t="s">
        <v>19</v>
      </c>
      <c r="G250" s="245">
        <v>46113</v>
      </c>
      <c r="H250" s="255">
        <v>46296</v>
      </c>
      <c r="I250" s="93">
        <v>60000</v>
      </c>
      <c r="J250" s="93">
        <v>0</v>
      </c>
      <c r="K250" s="93">
        <f t="shared" si="154"/>
        <v>60000</v>
      </c>
      <c r="L250" s="93">
        <f>IF(I250&gt;=Datos!$D$14,(Datos!$D$14*Datos!$C$14),IF(I250&lt;=Datos!$D$14,(I250*Datos!$C$14)))</f>
        <v>1722</v>
      </c>
      <c r="M250" s="94">
        <f>IF((I250-L250-N250)&lt;=Datos!$G$7,"0",IF((I250-L250-N250)&lt;=Datos!$G$8,((I250-L250-N250)-Datos!$F$8)*Datos!$I$6,IF((I250-L250-N250)&lt;=Datos!$G$9,Datos!$I$8+((I250-L250-N250)-Datos!$F$9)*Datos!$J$6,IF((I250-L250-N250)&gt;=Datos!$F$10,(Datos!$I$8+Datos!$J$8)+((I250-L250-N250)-Datos!$F$10)*Datos!$K$6))))</f>
        <v>3486.6756666666661</v>
      </c>
      <c r="N250" s="93">
        <f>IF(I250&gt;=Datos!$D$15,(Datos!$D$15*Datos!$C$15),IF(I250&lt;=Datos!$D$15,(I250*Datos!$C$15)))</f>
        <v>1824</v>
      </c>
      <c r="O250" s="93">
        <v>3883.46</v>
      </c>
      <c r="P250" s="93">
        <f t="shared" si="155"/>
        <v>10916.135666666665</v>
      </c>
      <c r="Q250" s="95">
        <f t="shared" si="156"/>
        <v>49083.864333333331</v>
      </c>
    </row>
    <row r="251" spans="1:17" ht="38.25" customHeight="1" x14ac:dyDescent="0.2">
      <c r="A251" s="244">
        <v>145</v>
      </c>
      <c r="B251" s="91" t="s">
        <v>824</v>
      </c>
      <c r="C251" s="91" t="s">
        <v>264</v>
      </c>
      <c r="D251" s="116" t="s">
        <v>268</v>
      </c>
      <c r="E251" s="92" t="s">
        <v>263</v>
      </c>
      <c r="F251" s="92" t="s">
        <v>19</v>
      </c>
      <c r="G251" s="245">
        <v>46113</v>
      </c>
      <c r="H251" s="255">
        <v>46296</v>
      </c>
      <c r="I251" s="93">
        <v>60000</v>
      </c>
      <c r="J251" s="93">
        <v>0</v>
      </c>
      <c r="K251" s="93">
        <f t="shared" si="154"/>
        <v>60000</v>
      </c>
      <c r="L251" s="93">
        <f>IF(I251&gt;=Datos!$D$14,(Datos!$D$14*Datos!$C$14),IF(I251&lt;=Datos!$D$14,(I251*Datos!$C$14)))</f>
        <v>1722</v>
      </c>
      <c r="M251" s="94">
        <f>IF((I251-L251-N251)&lt;=Datos!$G$7,"0",IF((I251-L251-N251)&lt;=Datos!$G$8,((I251-L251-N251)-Datos!$F$8)*Datos!$I$6,IF((I251-L251-N251)&lt;=Datos!$G$9,Datos!$I$8+((I251-L251-N251)-Datos!$F$9)*Datos!$J$6,IF((I251-L251-N251)&gt;=Datos!$F$10,(Datos!$I$8+Datos!$J$8)+((I251-L251-N251)-Datos!$F$10)*Datos!$K$6))))</f>
        <v>3486.6756666666661</v>
      </c>
      <c r="N251" s="93">
        <f>IF(I251&gt;=Datos!$D$15,(Datos!$D$15*Datos!$C$15),IF(I251&lt;=Datos!$D$15,(I251*Datos!$C$15)))</f>
        <v>1824</v>
      </c>
      <c r="O251" s="93">
        <v>25</v>
      </c>
      <c r="P251" s="93">
        <f t="shared" si="155"/>
        <v>7057.6756666666661</v>
      </c>
      <c r="Q251" s="95">
        <f t="shared" si="156"/>
        <v>52942.324333333338</v>
      </c>
    </row>
    <row r="252" spans="1:17" ht="38.25" customHeight="1" x14ac:dyDescent="0.2">
      <c r="A252" s="244">
        <v>146</v>
      </c>
      <c r="B252" s="91" t="s">
        <v>825</v>
      </c>
      <c r="C252" s="91" t="s">
        <v>264</v>
      </c>
      <c r="D252" s="116" t="s">
        <v>652</v>
      </c>
      <c r="E252" s="92" t="s">
        <v>263</v>
      </c>
      <c r="F252" s="92" t="s">
        <v>19</v>
      </c>
      <c r="G252" s="245">
        <v>46113</v>
      </c>
      <c r="H252" s="255">
        <v>46296</v>
      </c>
      <c r="I252" s="93">
        <v>60000</v>
      </c>
      <c r="J252" s="93">
        <v>0</v>
      </c>
      <c r="K252" s="93">
        <f t="shared" si="154"/>
        <v>60000</v>
      </c>
      <c r="L252" s="93">
        <f>IF(I252&gt;=Datos!$D$14,(Datos!$D$14*Datos!$C$14),IF(I252&lt;=Datos!$D$14,(I252*Datos!$C$14)))</f>
        <v>1722</v>
      </c>
      <c r="M252" s="94">
        <f>IF((I252-L252-N252)&lt;=Datos!$G$7,"0",IF((I252-L252-N252)&lt;=Datos!$G$8,((I252-L252-N252)-Datos!$F$8)*Datos!$I$6,IF((I252-L252-N252)&lt;=Datos!$G$9,Datos!$I$8+((I252-L252-N252)-Datos!$F$9)*Datos!$J$6,IF((I252-L252-N252)&gt;=Datos!$F$10,(Datos!$I$8+Datos!$J$8)+((I252-L252-N252)-Datos!$F$10)*Datos!$K$6))))</f>
        <v>3486.6756666666661</v>
      </c>
      <c r="N252" s="93">
        <f>IF(I252&gt;=Datos!$D$15,(Datos!$D$15*Datos!$C$15),IF(I252&lt;=Datos!$D$15,(I252*Datos!$C$15)))</f>
        <v>1824</v>
      </c>
      <c r="O252" s="93">
        <v>25</v>
      </c>
      <c r="P252" s="93">
        <f t="shared" si="155"/>
        <v>7057.6756666666661</v>
      </c>
      <c r="Q252" s="95">
        <f t="shared" si="156"/>
        <v>52942.324333333338</v>
      </c>
    </row>
    <row r="253" spans="1:17" ht="38.25" customHeight="1" x14ac:dyDescent="0.2">
      <c r="A253" s="244">
        <v>147</v>
      </c>
      <c r="B253" s="91" t="s">
        <v>826</v>
      </c>
      <c r="C253" s="91" t="s">
        <v>264</v>
      </c>
      <c r="D253" s="116" t="s">
        <v>568</v>
      </c>
      <c r="E253" s="92" t="s">
        <v>263</v>
      </c>
      <c r="F253" s="92" t="s">
        <v>19</v>
      </c>
      <c r="G253" s="245">
        <v>46113</v>
      </c>
      <c r="H253" s="255">
        <v>46296</v>
      </c>
      <c r="I253" s="93">
        <v>60000</v>
      </c>
      <c r="J253" s="93">
        <v>0</v>
      </c>
      <c r="K253" s="93">
        <f t="shared" si="154"/>
        <v>60000</v>
      </c>
      <c r="L253" s="93">
        <f>IF(I253&gt;=Datos!$D$14,(Datos!$D$14*Datos!$C$14),IF(I253&lt;=Datos!$D$14,(I253*Datos!$C$14)))</f>
        <v>1722</v>
      </c>
      <c r="M253" s="94">
        <f>IF((I253-L253-N253)&lt;=Datos!$G$7,"0",IF((I253-L253-N253)&lt;=Datos!$G$8,((I253-L253-N253)-Datos!$F$8)*Datos!$I$6,IF((I253-L253-N253)&lt;=Datos!$G$9,Datos!$I$8+((I253-L253-N253)-Datos!$F$9)*Datos!$J$6,IF((I253-L253-N253)&gt;=Datos!$F$10,(Datos!$I$8+Datos!$J$8)+((I253-L253-N253)-Datos!$F$10)*Datos!$K$6))))</f>
        <v>3486.6756666666661</v>
      </c>
      <c r="N253" s="93">
        <f>IF(I253&gt;=Datos!$D$15,(Datos!$D$15*Datos!$C$15),IF(I253&lt;=Datos!$D$15,(I253*Datos!$C$15)))</f>
        <v>1824</v>
      </c>
      <c r="O253" s="93">
        <v>25</v>
      </c>
      <c r="P253" s="93">
        <f t="shared" si="155"/>
        <v>7057.6756666666661</v>
      </c>
      <c r="Q253" s="95">
        <f t="shared" si="156"/>
        <v>52942.324333333338</v>
      </c>
    </row>
    <row r="254" spans="1:17" ht="38.25" customHeight="1" x14ac:dyDescent="0.2">
      <c r="A254" s="244">
        <v>148</v>
      </c>
      <c r="B254" s="91" t="s">
        <v>827</v>
      </c>
      <c r="C254" s="91" t="s">
        <v>264</v>
      </c>
      <c r="D254" s="116" t="s">
        <v>568</v>
      </c>
      <c r="E254" s="92" t="s">
        <v>263</v>
      </c>
      <c r="F254" s="92" t="s">
        <v>19</v>
      </c>
      <c r="G254" s="245">
        <v>46113</v>
      </c>
      <c r="H254" s="255">
        <v>46296</v>
      </c>
      <c r="I254" s="93">
        <v>60000</v>
      </c>
      <c r="J254" s="93">
        <v>0</v>
      </c>
      <c r="K254" s="93">
        <f t="shared" si="154"/>
        <v>60000</v>
      </c>
      <c r="L254" s="93">
        <f>IF(I254&gt;=Datos!$D$14,(Datos!$D$14*Datos!$C$14),IF(I254&lt;=Datos!$D$14,(I254*Datos!$C$14)))</f>
        <v>1722</v>
      </c>
      <c r="M254" s="94">
        <f>IF((I254-L254-N254)&lt;=Datos!$G$7,"0",IF((I254-L254-N254)&lt;=Datos!$G$8,((I254-L254-N254)-Datos!$F$8)*Datos!$I$6,IF((I254-L254-N254)&lt;=Datos!$G$9,Datos!$I$8+((I254-L254-N254)-Datos!$F$9)*Datos!$J$6,IF((I254-L254-N254)&gt;=Datos!$F$10,(Datos!$I$8+Datos!$J$8)+((I254-L254-N254)-Datos!$F$10)*Datos!$K$6))))</f>
        <v>3486.6756666666661</v>
      </c>
      <c r="N254" s="93">
        <f>IF(I254&gt;=Datos!$D$15,(Datos!$D$15*Datos!$C$15),IF(I254&lt;=Datos!$D$15,(I254*Datos!$C$15)))</f>
        <v>1824</v>
      </c>
      <c r="O254" s="93">
        <v>25</v>
      </c>
      <c r="P254" s="93">
        <f t="shared" si="155"/>
        <v>7057.6756666666661</v>
      </c>
      <c r="Q254" s="95">
        <f t="shared" si="156"/>
        <v>52942.324333333338</v>
      </c>
    </row>
    <row r="255" spans="1:17" ht="38.25" customHeight="1" x14ac:dyDescent="0.2">
      <c r="A255" s="244">
        <v>149</v>
      </c>
      <c r="B255" s="91" t="s">
        <v>828</v>
      </c>
      <c r="C255" s="91" t="s">
        <v>264</v>
      </c>
      <c r="D255" s="116" t="s">
        <v>652</v>
      </c>
      <c r="E255" s="92" t="s">
        <v>263</v>
      </c>
      <c r="F255" s="92" t="s">
        <v>19</v>
      </c>
      <c r="G255" s="245">
        <v>46113</v>
      </c>
      <c r="H255" s="255">
        <v>46296</v>
      </c>
      <c r="I255" s="93">
        <v>60000</v>
      </c>
      <c r="J255" s="93">
        <v>0</v>
      </c>
      <c r="K255" s="93">
        <f t="shared" si="154"/>
        <v>60000</v>
      </c>
      <c r="L255" s="93">
        <f>IF(I255&gt;=Datos!$D$14,(Datos!$D$14*Datos!$C$14),IF(I255&lt;=Datos!$D$14,(I255*Datos!$C$14)))</f>
        <v>1722</v>
      </c>
      <c r="M255" s="94">
        <f>IF((I255-L255-N255)&lt;=Datos!$G$7,"0",IF((I255-L255-N255)&lt;=Datos!$G$8,((I255-L255-N255)-Datos!$F$8)*Datos!$I$6,IF((I255-L255-N255)&lt;=Datos!$G$9,Datos!$I$8+((I255-L255-N255)-Datos!$F$9)*Datos!$J$6,IF((I255-L255-N255)&gt;=Datos!$F$10,(Datos!$I$8+Datos!$J$8)+((I255-L255-N255)-Datos!$F$10)*Datos!$K$6))))</f>
        <v>3486.6756666666661</v>
      </c>
      <c r="N255" s="93">
        <f>IF(I255&gt;=Datos!$D$15,(Datos!$D$15*Datos!$C$15),IF(I255&lt;=Datos!$D$15,(I255*Datos!$C$15)))</f>
        <v>1824</v>
      </c>
      <c r="O255" s="93">
        <v>25</v>
      </c>
      <c r="P255" s="93">
        <f t="shared" si="155"/>
        <v>7057.6756666666661</v>
      </c>
      <c r="Q255" s="95">
        <f t="shared" si="156"/>
        <v>52942.324333333338</v>
      </c>
    </row>
    <row r="256" spans="1:17" ht="38.25" customHeight="1" x14ac:dyDescent="0.2">
      <c r="A256" s="244">
        <v>150</v>
      </c>
      <c r="B256" s="91" t="s">
        <v>829</v>
      </c>
      <c r="C256" s="91" t="s">
        <v>264</v>
      </c>
      <c r="D256" s="116" t="s">
        <v>568</v>
      </c>
      <c r="E256" s="92" t="s">
        <v>263</v>
      </c>
      <c r="F256" s="92" t="s">
        <v>19</v>
      </c>
      <c r="G256" s="245">
        <v>46113</v>
      </c>
      <c r="H256" s="255">
        <v>46296</v>
      </c>
      <c r="I256" s="93">
        <v>60000</v>
      </c>
      <c r="J256" s="93">
        <v>0</v>
      </c>
      <c r="K256" s="93">
        <f t="shared" si="154"/>
        <v>60000</v>
      </c>
      <c r="L256" s="93">
        <f>IF(I256&gt;=Datos!$D$14,(Datos!$D$14*Datos!$C$14),IF(I256&lt;=Datos!$D$14,(I256*Datos!$C$14)))</f>
        <v>1722</v>
      </c>
      <c r="M256" s="94">
        <f>IF((I256-L256-N256)&lt;=Datos!$G$7,"0",IF((I256-L256-N256)&lt;=Datos!$G$8,((I256-L256-N256)-Datos!$F$8)*Datos!$I$6,IF((I256-L256-N256)&lt;=Datos!$G$9,Datos!$I$8+((I256-L256-N256)-Datos!$F$9)*Datos!$J$6,IF((I256-L256-N256)&gt;=Datos!$F$10,(Datos!$I$8+Datos!$J$8)+((I256-L256-N256)-Datos!$F$10)*Datos!$K$6))))</f>
        <v>3486.6756666666661</v>
      </c>
      <c r="N256" s="93">
        <f>IF(I256&gt;=Datos!$D$15,(Datos!$D$15*Datos!$C$15),IF(I256&lt;=Datos!$D$15,(I256*Datos!$C$15)))</f>
        <v>1824</v>
      </c>
      <c r="O256" s="93">
        <v>25</v>
      </c>
      <c r="P256" s="93">
        <f t="shared" si="155"/>
        <v>7057.6756666666661</v>
      </c>
      <c r="Q256" s="95">
        <f t="shared" si="156"/>
        <v>52942.324333333338</v>
      </c>
    </row>
    <row r="257" spans="1:17" ht="38.25" customHeight="1" x14ac:dyDescent="0.2">
      <c r="A257" s="244">
        <v>151</v>
      </c>
      <c r="B257" s="91" t="s">
        <v>830</v>
      </c>
      <c r="C257" s="91" t="s">
        <v>264</v>
      </c>
      <c r="D257" s="116" t="s">
        <v>568</v>
      </c>
      <c r="E257" s="92" t="s">
        <v>263</v>
      </c>
      <c r="F257" s="92" t="s">
        <v>19</v>
      </c>
      <c r="G257" s="245">
        <v>46113</v>
      </c>
      <c r="H257" s="255">
        <v>46296</v>
      </c>
      <c r="I257" s="93">
        <v>60000</v>
      </c>
      <c r="J257" s="93">
        <v>0</v>
      </c>
      <c r="K257" s="93">
        <f t="shared" si="154"/>
        <v>60000</v>
      </c>
      <c r="L257" s="93">
        <f>IF(I257&gt;=Datos!$D$14,(Datos!$D$14*Datos!$C$14),IF(I257&lt;=Datos!$D$14,(I257*Datos!$C$14)))</f>
        <v>1722</v>
      </c>
      <c r="M257" s="94">
        <f>IF((I257-L257-N257)&lt;=Datos!$G$7,"0",IF((I257-L257-N257)&lt;=Datos!$G$8,((I257-L257-N257)-Datos!$F$8)*Datos!$I$6,IF((I257-L257-N257)&lt;=Datos!$G$9,Datos!$I$8+((I257-L257-N257)-Datos!$F$9)*Datos!$J$6,IF((I257-L257-N257)&gt;=Datos!$F$10,(Datos!$I$8+Datos!$J$8)+((I257-L257-N257)-Datos!$F$10)*Datos!$K$6))))</f>
        <v>3486.6756666666661</v>
      </c>
      <c r="N257" s="93">
        <f>IF(I257&gt;=Datos!$D$15,(Datos!$D$15*Datos!$C$15),IF(I257&lt;=Datos!$D$15,(I257*Datos!$C$15)))</f>
        <v>1824</v>
      </c>
      <c r="O257" s="93">
        <v>25</v>
      </c>
      <c r="P257" s="93">
        <f t="shared" si="155"/>
        <v>7057.6756666666661</v>
      </c>
      <c r="Q257" s="95">
        <f t="shared" si="156"/>
        <v>52942.324333333338</v>
      </c>
    </row>
    <row r="258" spans="1:17" ht="38.25" customHeight="1" x14ac:dyDescent="0.2">
      <c r="A258" s="244">
        <v>152</v>
      </c>
      <c r="B258" s="91" t="s">
        <v>901</v>
      </c>
      <c r="C258" s="91" t="s">
        <v>264</v>
      </c>
      <c r="D258" s="116" t="s">
        <v>555</v>
      </c>
      <c r="E258" s="92" t="s">
        <v>263</v>
      </c>
      <c r="F258" s="92" t="s">
        <v>19</v>
      </c>
      <c r="G258" s="245">
        <v>45992</v>
      </c>
      <c r="H258" s="255">
        <v>46174</v>
      </c>
      <c r="I258" s="93">
        <v>60000</v>
      </c>
      <c r="J258" s="93">
        <v>0</v>
      </c>
      <c r="K258" s="93">
        <f t="shared" ref="K258" si="157">SUM(I258:J258)</f>
        <v>60000</v>
      </c>
      <c r="L258" s="93">
        <f>IF(I258&gt;=Datos!$D$14,(Datos!$D$14*Datos!$C$14),IF(I258&lt;=Datos!$D$14,(I258*Datos!$C$14)))</f>
        <v>1722</v>
      </c>
      <c r="M258" s="94">
        <f>IF((I258-L258-N258)&lt;=Datos!$G$7,"0",IF((I258-L258-N258)&lt;=Datos!$G$8,((I258-L258-N258)-Datos!$F$8)*Datos!$I$6,IF((I258-L258-N258)&lt;=Datos!$G$9,Datos!$I$8+((I258-L258-N258)-Datos!$F$9)*Datos!$J$6,IF((I258-L258-N258)&gt;=Datos!$F$10,(Datos!$I$8+Datos!$J$8)+((I258-L258-N258)-Datos!$F$10)*Datos!$K$6))))</f>
        <v>3486.6756666666661</v>
      </c>
      <c r="N258" s="93">
        <f>IF(I258&gt;=Datos!$D$15,(Datos!$D$15*Datos!$C$15),IF(I258&lt;=Datos!$D$15,(I258*Datos!$C$15)))</f>
        <v>1824</v>
      </c>
      <c r="O258" s="93">
        <v>25</v>
      </c>
      <c r="P258" s="93">
        <f>SUM(L258:O258)</f>
        <v>7057.6756666666661</v>
      </c>
      <c r="Q258" s="95">
        <f>+K258-P258</f>
        <v>52942.324333333338</v>
      </c>
    </row>
    <row r="259" spans="1:17" ht="38.25" customHeight="1" x14ac:dyDescent="0.2">
      <c r="A259" s="244">
        <v>153</v>
      </c>
      <c r="B259" s="91" t="s">
        <v>958</v>
      </c>
      <c r="C259" s="91" t="s">
        <v>264</v>
      </c>
      <c r="D259" s="116" t="s">
        <v>652</v>
      </c>
      <c r="E259" s="92" t="s">
        <v>263</v>
      </c>
      <c r="F259" s="92" t="s">
        <v>19</v>
      </c>
      <c r="G259" s="245">
        <v>46054</v>
      </c>
      <c r="H259" s="255">
        <v>46235</v>
      </c>
      <c r="I259" s="93">
        <v>60000</v>
      </c>
      <c r="J259" s="93">
        <v>0</v>
      </c>
      <c r="K259" s="93">
        <f t="shared" ref="K259:K261" si="158">SUM(I259:J259)</f>
        <v>60000</v>
      </c>
      <c r="L259" s="93">
        <f>IF(I259&gt;=Datos!$D$14,(Datos!$D$14*Datos!$C$14),IF(I259&lt;=Datos!$D$14,(I259*Datos!$C$14)))</f>
        <v>1722</v>
      </c>
      <c r="M259" s="94">
        <f>IF((I259-L259-N259)&lt;=Datos!$G$7,"0",IF((I259-L259-N259)&lt;=Datos!$G$8,((I259-L259-N259)-Datos!$F$8)*Datos!$I$6,IF((I259-L259-N259)&lt;=Datos!$G$9,Datos!$I$8+((I259-L259-N259)-Datos!$F$9)*Datos!$J$6,IF((I259-L259-N259)&gt;=Datos!$F$10,(Datos!$I$8+Datos!$J$8)+((I259-L259-N259)-Datos!$F$10)*Datos!$K$6))))</f>
        <v>3486.6756666666661</v>
      </c>
      <c r="N259" s="93">
        <f>IF(I259&gt;=Datos!$D$15,(Datos!$D$15*Datos!$C$15),IF(I259&lt;=Datos!$D$15,(I259*Datos!$C$15)))</f>
        <v>1824</v>
      </c>
      <c r="O259" s="93">
        <v>25</v>
      </c>
      <c r="P259" s="93">
        <f t="shared" ref="P259:P261" si="159">SUM(L259:O259)</f>
        <v>7057.6756666666661</v>
      </c>
      <c r="Q259" s="95">
        <f t="shared" ref="Q259:Q261" si="160">+K259-P259</f>
        <v>52942.324333333338</v>
      </c>
    </row>
    <row r="260" spans="1:17" ht="38.25" customHeight="1" x14ac:dyDescent="0.2">
      <c r="A260" s="244">
        <v>154</v>
      </c>
      <c r="B260" s="91" t="s">
        <v>959</v>
      </c>
      <c r="C260" s="91" t="s">
        <v>264</v>
      </c>
      <c r="D260" s="116" t="s">
        <v>268</v>
      </c>
      <c r="E260" s="92" t="s">
        <v>263</v>
      </c>
      <c r="F260" s="92" t="s">
        <v>19</v>
      </c>
      <c r="G260" s="245">
        <v>46054</v>
      </c>
      <c r="H260" s="255">
        <v>46235</v>
      </c>
      <c r="I260" s="93">
        <v>60000</v>
      </c>
      <c r="J260" s="93">
        <v>0</v>
      </c>
      <c r="K260" s="93">
        <f t="shared" si="158"/>
        <v>60000</v>
      </c>
      <c r="L260" s="93">
        <f>IF(I260&gt;=Datos!$D$14,(Datos!$D$14*Datos!$C$14),IF(I260&lt;=Datos!$D$14,(I260*Datos!$C$14)))</f>
        <v>1722</v>
      </c>
      <c r="M260" s="94">
        <f>IF((I260-L260-N260)&lt;=Datos!$G$7,"0",IF((I260-L260-N260)&lt;=Datos!$G$8,((I260-L260-N260)-Datos!$F$8)*Datos!$I$6,IF((I260-L260-N260)&lt;=Datos!$G$9,Datos!$I$8+((I260-L260-N260)-Datos!$F$9)*Datos!$J$6,IF((I260-L260-N260)&gt;=Datos!$F$10,(Datos!$I$8+Datos!$J$8)+((I260-L260-N260)-Datos!$F$10)*Datos!$K$6))))</f>
        <v>3486.6756666666661</v>
      </c>
      <c r="N260" s="93">
        <f>IF(I260&gt;=Datos!$D$15,(Datos!$D$15*Datos!$C$15),IF(I260&lt;=Datos!$D$15,(I260*Datos!$C$15)))</f>
        <v>1824</v>
      </c>
      <c r="O260" s="93">
        <v>25</v>
      </c>
      <c r="P260" s="93">
        <f t="shared" si="159"/>
        <v>7057.6756666666661</v>
      </c>
      <c r="Q260" s="95">
        <f t="shared" si="160"/>
        <v>52942.324333333338</v>
      </c>
    </row>
    <row r="261" spans="1:17" ht="38.25" customHeight="1" x14ac:dyDescent="0.2">
      <c r="A261" s="244">
        <v>155</v>
      </c>
      <c r="B261" s="91" t="s">
        <v>960</v>
      </c>
      <c r="C261" s="91" t="s">
        <v>264</v>
      </c>
      <c r="D261" s="116" t="s">
        <v>419</v>
      </c>
      <c r="E261" s="92" t="s">
        <v>263</v>
      </c>
      <c r="F261" s="92" t="s">
        <v>19</v>
      </c>
      <c r="G261" s="245">
        <v>46054</v>
      </c>
      <c r="H261" s="255">
        <v>46235</v>
      </c>
      <c r="I261" s="93">
        <v>35000</v>
      </c>
      <c r="J261" s="93">
        <v>0</v>
      </c>
      <c r="K261" s="93">
        <f t="shared" si="158"/>
        <v>35000</v>
      </c>
      <c r="L261" s="93">
        <f>IF(I261&gt;=Datos!$D$14,(Datos!$D$14*Datos!$C$14),IF(I261&lt;=Datos!$D$14,(I261*Datos!$C$14)))</f>
        <v>1004.5</v>
      </c>
      <c r="M261" s="94" t="str">
        <f>IF((I261-L261-N261)&lt;=Datos!$G$7,"0",IF((I261-L261-N261)&lt;=Datos!$G$8,((I261-L261-N261)-Datos!$F$8)*Datos!$I$6,IF((I261-L261-N261)&lt;=Datos!$G$9,Datos!$I$8+((I261-L261-N261)-Datos!$F$9)*Datos!$J$6,IF((I261-L261-N261)&gt;=Datos!$F$10,(Datos!$I$8+Datos!$J$8)+((I261-L261-N261)-Datos!$F$10)*Datos!$K$6))))</f>
        <v>0</v>
      </c>
      <c r="N261" s="93">
        <f>IF(I261&gt;=Datos!$D$15,(Datos!$D$15*Datos!$C$15),IF(I261&lt;=Datos!$D$15,(I261*Datos!$C$15)))</f>
        <v>1064</v>
      </c>
      <c r="O261" s="93">
        <v>25</v>
      </c>
      <c r="P261" s="93">
        <f t="shared" si="159"/>
        <v>2093.5</v>
      </c>
      <c r="Q261" s="95">
        <f t="shared" si="160"/>
        <v>32906.5</v>
      </c>
    </row>
    <row r="262" spans="1:17" ht="38.25" customHeight="1" x14ac:dyDescent="0.2">
      <c r="A262" s="244">
        <v>156</v>
      </c>
      <c r="B262" s="91" t="s">
        <v>513</v>
      </c>
      <c r="C262" s="91" t="s">
        <v>264</v>
      </c>
      <c r="D262" s="116" t="s">
        <v>569</v>
      </c>
      <c r="E262" s="92" t="s">
        <v>263</v>
      </c>
      <c r="F262" s="92" t="s">
        <v>19</v>
      </c>
      <c r="G262" s="245">
        <v>46143</v>
      </c>
      <c r="H262" s="255">
        <v>46327</v>
      </c>
      <c r="I262" s="93">
        <v>76230</v>
      </c>
      <c r="J262" s="93">
        <v>0</v>
      </c>
      <c r="K262" s="93">
        <f t="shared" ref="K262" si="161">SUM(I262:J262)</f>
        <v>76230</v>
      </c>
      <c r="L262" s="93">
        <f>IF(I262&gt;=Datos!$D$14,(Datos!$D$14*Datos!$C$14),IF(I262&lt;=Datos!$D$14,(I262*Datos!$C$14)))</f>
        <v>2187.8009999999999</v>
      </c>
      <c r="M262" s="94">
        <f>IF((I262-L262-N262)&lt;=Datos!$G$7,"0",IF((I262-L262-N262)&lt;=Datos!$G$8,((I262-L262-N262)-Datos!$F$8)*Datos!$I$6,IF((I262-L262-N262)&lt;=Datos!$G$9,Datos!$I$8+((I262-L262-N262)-Datos!$F$9)*Datos!$J$6,IF((I262-L262-N262)&gt;=Datos!$F$10,(Datos!$I$8+Datos!$J$8)+((I262-L262-N262)-Datos!$F$10)*Datos!$K$6))))</f>
        <v>6540.8370666666669</v>
      </c>
      <c r="N262" s="93">
        <f>IF(I262&gt;=Datos!$D$15,(Datos!$D$15*Datos!$C$15),IF(I262&lt;=Datos!$D$15,(I262*Datos!$C$15)))</f>
        <v>2317.3919999999998</v>
      </c>
      <c r="O262" s="93">
        <v>25</v>
      </c>
      <c r="P262" s="93">
        <f>SUM(L262:O262)</f>
        <v>11071.030066666666</v>
      </c>
      <c r="Q262" s="95">
        <f>+K262-P262</f>
        <v>65158.969933333334</v>
      </c>
    </row>
    <row r="263" spans="1:17" s="193" customFormat="1" ht="36.75" customHeight="1" x14ac:dyDescent="0.2">
      <c r="A263" s="282" t="s">
        <v>422</v>
      </c>
      <c r="B263" s="283"/>
      <c r="C263" s="191">
        <v>19</v>
      </c>
      <c r="D263" s="308"/>
      <c r="E263" s="308"/>
      <c r="F263" s="308"/>
      <c r="G263" s="308"/>
      <c r="H263" s="309"/>
      <c r="I263" s="201">
        <f t="shared" ref="I263:Q263" si="162">SUM(I244:I262)</f>
        <v>1113690</v>
      </c>
      <c r="J263" s="201">
        <f t="shared" si="162"/>
        <v>0</v>
      </c>
      <c r="K263" s="201">
        <f t="shared" si="162"/>
        <v>1113690</v>
      </c>
      <c r="L263" s="201">
        <f t="shared" si="162"/>
        <v>31962.902999999998</v>
      </c>
      <c r="M263" s="201">
        <f t="shared" si="162"/>
        <v>64949.294866666642</v>
      </c>
      <c r="N263" s="201">
        <f t="shared" si="162"/>
        <v>33856.175999999999</v>
      </c>
      <c r="O263" s="201">
        <f t="shared" si="162"/>
        <v>8346.2400000000016</v>
      </c>
      <c r="P263" s="201">
        <f t="shared" si="162"/>
        <v>139114.61386666662</v>
      </c>
      <c r="Q263" s="201">
        <f t="shared" si="162"/>
        <v>974575.3861333332</v>
      </c>
    </row>
    <row r="264" spans="1:17" ht="36.75" customHeight="1" x14ac:dyDescent="0.2">
      <c r="A264" s="282" t="s">
        <v>684</v>
      </c>
      <c r="B264" s="283"/>
      <c r="C264" s="283"/>
      <c r="D264" s="283"/>
      <c r="E264" s="283"/>
      <c r="F264" s="283"/>
      <c r="G264" s="283"/>
      <c r="H264" s="283"/>
      <c r="I264" s="283"/>
      <c r="J264" s="283"/>
      <c r="K264" s="283"/>
      <c r="L264" s="283"/>
      <c r="M264" s="283"/>
      <c r="N264" s="283"/>
      <c r="O264" s="283"/>
      <c r="P264" s="283"/>
      <c r="Q264" s="284"/>
    </row>
    <row r="265" spans="1:17" ht="38.25" customHeight="1" x14ac:dyDescent="0.2">
      <c r="A265" s="244">
        <v>157</v>
      </c>
      <c r="B265" s="91" t="s">
        <v>683</v>
      </c>
      <c r="C265" s="91" t="s">
        <v>265</v>
      </c>
      <c r="D265" s="116" t="s">
        <v>290</v>
      </c>
      <c r="E265" s="92" t="s">
        <v>263</v>
      </c>
      <c r="F265" s="92" t="s">
        <v>19</v>
      </c>
      <c r="G265" s="245">
        <v>45992</v>
      </c>
      <c r="H265" s="255">
        <v>46174</v>
      </c>
      <c r="I265" s="93">
        <v>76230</v>
      </c>
      <c r="J265" s="93">
        <v>0</v>
      </c>
      <c r="K265" s="93">
        <f>SUM(I265:J265)</f>
        <v>76230</v>
      </c>
      <c r="L265" s="93">
        <f>IF(I265&gt;=Datos!$D$14,(Datos!$D$14*Datos!$C$14),IF(I265&lt;=Datos!$D$14,(I265*Datos!$C$14)))</f>
        <v>2187.8009999999999</v>
      </c>
      <c r="M265" s="94">
        <f>IF((I265-L265-N265)&lt;=Datos!$G$7,"0",IF((I265-L265-N265)&lt;=Datos!$G$8,((I265-L265-N265)-Datos!$F$8)*Datos!$I$6,IF((I265-L265-N265)&lt;=Datos!$G$9,Datos!$I$8+((I265-L265-N265)-Datos!$F$9)*Datos!$J$6,IF((I265-L265-N265)&gt;=Datos!$F$10,(Datos!$I$8+Datos!$J$8)+((I265-L265-N265)-Datos!$F$10)*Datos!$K$6))))</f>
        <v>6540.8370666666669</v>
      </c>
      <c r="N265" s="93">
        <f>IF(I265&gt;=Datos!$D$15,(Datos!$D$15*Datos!$C$15),IF(I265&lt;=Datos!$D$15,(I265*Datos!$C$15)))</f>
        <v>2317.3919999999998</v>
      </c>
      <c r="O265" s="93">
        <v>2883.46</v>
      </c>
      <c r="P265" s="93">
        <f>SUM(L265:O265)</f>
        <v>13929.490066666665</v>
      </c>
      <c r="Q265" s="95">
        <f>+K265-P265</f>
        <v>62300.509933333335</v>
      </c>
    </row>
    <row r="266" spans="1:17" s="79" customFormat="1" ht="36.75" customHeight="1" x14ac:dyDescent="0.2">
      <c r="A266" s="310" t="s">
        <v>422</v>
      </c>
      <c r="B266" s="311"/>
      <c r="C266" s="103">
        <v>1</v>
      </c>
      <c r="D266" s="312"/>
      <c r="E266" s="312"/>
      <c r="F266" s="312"/>
      <c r="G266" s="312"/>
      <c r="H266" s="313"/>
      <c r="I266" s="108">
        <f>SUM(I265)</f>
        <v>76230</v>
      </c>
      <c r="J266" s="108">
        <f t="shared" ref="J266:Q266" si="163">SUM(J265)</f>
        <v>0</v>
      </c>
      <c r="K266" s="108">
        <f t="shared" si="163"/>
        <v>76230</v>
      </c>
      <c r="L266" s="108">
        <f t="shared" si="163"/>
        <v>2187.8009999999999</v>
      </c>
      <c r="M266" s="108">
        <f t="shared" si="163"/>
        <v>6540.8370666666669</v>
      </c>
      <c r="N266" s="108">
        <f t="shared" si="163"/>
        <v>2317.3919999999998</v>
      </c>
      <c r="O266" s="108">
        <f t="shared" si="163"/>
        <v>2883.46</v>
      </c>
      <c r="P266" s="108">
        <f t="shared" si="163"/>
        <v>13929.490066666665</v>
      </c>
      <c r="Q266" s="108">
        <f t="shared" si="163"/>
        <v>62300.509933333335</v>
      </c>
    </row>
    <row r="267" spans="1:17" ht="36.75" customHeight="1" thickBot="1" x14ac:dyDescent="0.25">
      <c r="A267" s="306" t="s">
        <v>11</v>
      </c>
      <c r="B267" s="305"/>
      <c r="C267" s="303"/>
      <c r="D267" s="304"/>
      <c r="E267" s="304"/>
      <c r="F267" s="304"/>
      <c r="G267" s="304"/>
      <c r="H267" s="305"/>
      <c r="I267" s="161">
        <f t="shared" ref="I267:Q267" si="164">+I236+I239+I24+I96+I130+I127+I171++I266+I226+I168+I41+I155+I263+I242+I139+I117+I185+I27+I161+I182+I142+I34+I150+I145+I136+I124+I121+I113+I110+I105+I93+I89+I85+I80+I74+I67+I64+I59+I53+I46+I37+I133+I31+I21+I16+I229+I99+I176</f>
        <v>10821990</v>
      </c>
      <c r="J267" s="161">
        <f t="shared" si="164"/>
        <v>0</v>
      </c>
      <c r="K267" s="161">
        <f t="shared" si="164"/>
        <v>10821990</v>
      </c>
      <c r="L267" s="161">
        <f t="shared" si="164"/>
        <v>310591.11300000001</v>
      </c>
      <c r="M267" s="161">
        <f t="shared" si="164"/>
        <v>908242.5768666662</v>
      </c>
      <c r="N267" s="161">
        <f t="shared" si="164"/>
        <v>328988.49599999998</v>
      </c>
      <c r="O267" s="161">
        <f t="shared" si="164"/>
        <v>315989.68999999994</v>
      </c>
      <c r="P267" s="161">
        <f t="shared" si="164"/>
        <v>1863811.8758666662</v>
      </c>
      <c r="Q267" s="161">
        <f t="shared" si="164"/>
        <v>8958178.1241333317</v>
      </c>
    </row>
    <row r="268" spans="1:17" ht="25.5" customHeight="1" x14ac:dyDescent="0.2"/>
    <row r="269" spans="1:17" x14ac:dyDescent="0.2">
      <c r="I269" s="163"/>
      <c r="J269" s="163"/>
      <c r="K269" s="163"/>
      <c r="L269" s="163"/>
      <c r="M269" s="163"/>
      <c r="N269" s="163"/>
      <c r="O269" s="163"/>
      <c r="P269" s="163"/>
      <c r="Q269" s="163"/>
    </row>
    <row r="270" spans="1:17" x14ac:dyDescent="0.2">
      <c r="I270" s="163"/>
      <c r="J270" s="163"/>
      <c r="K270" s="163"/>
      <c r="L270" s="163"/>
      <c r="M270" s="163"/>
      <c r="N270" s="163"/>
      <c r="O270" s="163"/>
      <c r="P270" s="163"/>
      <c r="Q270" s="163"/>
    </row>
    <row r="271" spans="1:17" x14ac:dyDescent="0.2">
      <c r="I271" s="163"/>
    </row>
    <row r="272" spans="1:17" x14ac:dyDescent="0.2">
      <c r="J272" s="7"/>
      <c r="K272" s="7"/>
      <c r="N272"/>
    </row>
    <row r="273" spans="3:15" ht="12.75" customHeight="1" x14ac:dyDescent="0.2">
      <c r="C273" s="2" t="s">
        <v>20</v>
      </c>
      <c r="D273" s="2"/>
      <c r="E273" s="295" t="s">
        <v>22</v>
      </c>
      <c r="F273" s="295"/>
      <c r="G273" s="2"/>
      <c r="H273" s="2"/>
      <c r="J273" s="7"/>
      <c r="K273" s="7"/>
      <c r="N273" s="295" t="s">
        <v>22</v>
      </c>
      <c r="O273" s="295"/>
    </row>
    <row r="274" spans="3:15" x14ac:dyDescent="0.2">
      <c r="C274" s="2"/>
      <c r="D274" s="2"/>
      <c r="F274" s="5"/>
      <c r="G274" s="5"/>
      <c r="H274" s="5"/>
      <c r="J274" s="7"/>
      <c r="K274" s="7"/>
      <c r="N274"/>
    </row>
    <row r="275" spans="3:15" x14ac:dyDescent="0.2">
      <c r="C275" s="2"/>
      <c r="D275" s="2"/>
      <c r="F275" s="5"/>
      <c r="G275" s="5"/>
      <c r="H275" s="5"/>
      <c r="J275" s="7"/>
      <c r="K275" s="7"/>
      <c r="N275"/>
    </row>
    <row r="276" spans="3:15" x14ac:dyDescent="0.2">
      <c r="C276" s="118"/>
      <c r="D276" s="2"/>
      <c r="E276" s="118"/>
      <c r="F276" s="118"/>
      <c r="G276" s="5"/>
      <c r="H276" s="5"/>
      <c r="J276" s="7"/>
      <c r="K276" s="7"/>
      <c r="N276" s="119"/>
      <c r="O276" s="119"/>
    </row>
    <row r="277" spans="3:15" x14ac:dyDescent="0.2">
      <c r="C277" s="2" t="s">
        <v>21</v>
      </c>
      <c r="D277" s="2"/>
      <c r="E277" s="302" t="s">
        <v>24</v>
      </c>
      <c r="F277" s="302"/>
      <c r="G277" s="2"/>
      <c r="H277" s="2"/>
      <c r="J277" s="7"/>
      <c r="K277" s="7"/>
      <c r="N277" s="295" t="s">
        <v>23</v>
      </c>
      <c r="O277" s="295"/>
    </row>
    <row r="278" spans="3:15" x14ac:dyDescent="0.2">
      <c r="J278" s="7"/>
      <c r="K278" s="7"/>
      <c r="N278"/>
    </row>
    <row r="279" spans="3:15" x14ac:dyDescent="0.2">
      <c r="J279" s="7"/>
      <c r="K279" s="7"/>
      <c r="N279"/>
    </row>
  </sheetData>
  <autoFilter ref="O2:O279" xr:uid="{00000000-0009-0000-0000-000003000000}"/>
  <sortState xmlns:xlrd2="http://schemas.microsoft.com/office/spreadsheetml/2017/richdata2" ref="B17:Q52">
    <sortCondition ref="B17:B52"/>
  </sortState>
  <mergeCells count="139">
    <mergeCell ref="A99:B99"/>
    <mergeCell ref="D99:H99"/>
    <mergeCell ref="A97:Q97"/>
    <mergeCell ref="A60:Q60"/>
    <mergeCell ref="A65:Q65"/>
    <mergeCell ref="A14:Q14"/>
    <mergeCell ref="A16:B16"/>
    <mergeCell ref="A53:B53"/>
    <mergeCell ref="A47:Q47"/>
    <mergeCell ref="A54:Q54"/>
    <mergeCell ref="A28:Q28"/>
    <mergeCell ref="A31:B31"/>
    <mergeCell ref="A42:Q42"/>
    <mergeCell ref="A46:B46"/>
    <mergeCell ref="A35:Q35"/>
    <mergeCell ref="A37:B37"/>
    <mergeCell ref="A38:Q38"/>
    <mergeCell ref="A41:B41"/>
    <mergeCell ref="A25:Q25"/>
    <mergeCell ref="A27:B27"/>
    <mergeCell ref="A32:Q32"/>
    <mergeCell ref="A34:B34"/>
    <mergeCell ref="A22:Q22"/>
    <mergeCell ref="A24:B24"/>
    <mergeCell ref="A131:Q131"/>
    <mergeCell ref="A94:Q94"/>
    <mergeCell ref="A96:B96"/>
    <mergeCell ref="D96:H96"/>
    <mergeCell ref="A125:Q125"/>
    <mergeCell ref="A127:B127"/>
    <mergeCell ref="D127:H127"/>
    <mergeCell ref="A239:B239"/>
    <mergeCell ref="D239:H239"/>
    <mergeCell ref="A140:Q140"/>
    <mergeCell ref="A183:Q183"/>
    <mergeCell ref="A185:B185"/>
    <mergeCell ref="D185:H185"/>
    <mergeCell ref="A182:B182"/>
    <mergeCell ref="D182:H182"/>
    <mergeCell ref="A172:Q172"/>
    <mergeCell ref="A176:B176"/>
    <mergeCell ref="D176:H176"/>
    <mergeCell ref="A150:B150"/>
    <mergeCell ref="D150:H150"/>
    <mergeCell ref="A143:Q143"/>
    <mergeCell ref="A145:B145"/>
    <mergeCell ref="D145:H145"/>
    <mergeCell ref="A162:Q162"/>
    <mergeCell ref="A264:Q264"/>
    <mergeCell ref="A266:B266"/>
    <mergeCell ref="D266:H266"/>
    <mergeCell ref="A186:Q186"/>
    <mergeCell ref="A226:B226"/>
    <mergeCell ref="D226:H226"/>
    <mergeCell ref="A230:Q230"/>
    <mergeCell ref="A236:B236"/>
    <mergeCell ref="D236:H236"/>
    <mergeCell ref="A227:Q227"/>
    <mergeCell ref="A229:B229"/>
    <mergeCell ref="D229:H229"/>
    <mergeCell ref="A237:Q237"/>
    <mergeCell ref="A243:Q243"/>
    <mergeCell ref="A263:B263"/>
    <mergeCell ref="D263:H263"/>
    <mergeCell ref="D242:H242"/>
    <mergeCell ref="A242:B242"/>
    <mergeCell ref="A240:Q240"/>
    <mergeCell ref="N273:O273"/>
    <mergeCell ref="N277:O277"/>
    <mergeCell ref="A5:Q5"/>
    <mergeCell ref="A7:Q7"/>
    <mergeCell ref="A6:Q6"/>
    <mergeCell ref="E273:F273"/>
    <mergeCell ref="E277:F277"/>
    <mergeCell ref="A17:Q17"/>
    <mergeCell ref="A21:B21"/>
    <mergeCell ref="A59:B59"/>
    <mergeCell ref="D59:H59"/>
    <mergeCell ref="A118:Q118"/>
    <mergeCell ref="A122:Q122"/>
    <mergeCell ref="B9:N9"/>
    <mergeCell ref="A80:B80"/>
    <mergeCell ref="A134:Q134"/>
    <mergeCell ref="A67:B67"/>
    <mergeCell ref="A85:B85"/>
    <mergeCell ref="A124:B124"/>
    <mergeCell ref="D124:H124"/>
    <mergeCell ref="A121:B121"/>
    <mergeCell ref="A146:Q146"/>
    <mergeCell ref="A267:B267"/>
    <mergeCell ref="C267:H267"/>
    <mergeCell ref="A168:B168"/>
    <mergeCell ref="D168:H168"/>
    <mergeCell ref="A151:Q151"/>
    <mergeCell ref="A155:B155"/>
    <mergeCell ref="D155:H155"/>
    <mergeCell ref="A64:B64"/>
    <mergeCell ref="D64:H64"/>
    <mergeCell ref="A169:Q169"/>
    <mergeCell ref="A171:B171"/>
    <mergeCell ref="D171:H171"/>
    <mergeCell ref="A156:Q156"/>
    <mergeCell ref="A161:B161"/>
    <mergeCell ref="D161:H161"/>
    <mergeCell ref="A68:Q68"/>
    <mergeCell ref="A113:B113"/>
    <mergeCell ref="D113:H113"/>
    <mergeCell ref="A100:Q100"/>
    <mergeCell ref="A106:Q106"/>
    <mergeCell ref="A105:B105"/>
    <mergeCell ref="A75:Q75"/>
    <mergeCell ref="A81:Q81"/>
    <mergeCell ref="A86:Q86"/>
    <mergeCell ref="A110:B110"/>
    <mergeCell ref="D110:H110"/>
    <mergeCell ref="A177:Q177"/>
    <mergeCell ref="A142:B142"/>
    <mergeCell ref="D142:H142"/>
    <mergeCell ref="A89:B89"/>
    <mergeCell ref="A90:Q90"/>
    <mergeCell ref="A93:B93"/>
    <mergeCell ref="D93:H93"/>
    <mergeCell ref="D74:H74"/>
    <mergeCell ref="A137:Q137"/>
    <mergeCell ref="A139:B139"/>
    <mergeCell ref="D139:H139"/>
    <mergeCell ref="A136:B136"/>
    <mergeCell ref="D136:H136"/>
    <mergeCell ref="A111:Q111"/>
    <mergeCell ref="A133:B133"/>
    <mergeCell ref="D133:H133"/>
    <mergeCell ref="A128:Q128"/>
    <mergeCell ref="A130:B130"/>
    <mergeCell ref="D130:H130"/>
    <mergeCell ref="A114:Q114"/>
    <mergeCell ref="A117:B117"/>
    <mergeCell ref="D117:H117"/>
    <mergeCell ref="D121:H121"/>
    <mergeCell ref="A74:B74"/>
  </mergeCells>
  <pageMargins left="0.7" right="0.7" top="0.75" bottom="0.75" header="0.3" footer="0.3"/>
  <pageSetup paperSize="5" scale="43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P198"/>
  <sheetViews>
    <sheetView showGridLines="0" topLeftCell="A139" zoomScale="91" zoomScaleNormal="91" zoomScaleSheetLayoutView="48" workbookViewId="0">
      <selection activeCell="A3" sqref="A3:N157"/>
    </sheetView>
  </sheetViews>
  <sheetFormatPr baseColWidth="10" defaultColWidth="9.140625" defaultRowHeight="12.75" x14ac:dyDescent="0.2"/>
  <cols>
    <col min="1" max="1" width="6.5703125" style="87" customWidth="1"/>
    <col min="2" max="2" width="28.7109375" customWidth="1"/>
    <col min="3" max="5" width="25.42578125" customWidth="1"/>
    <col min="6" max="6" width="18.28515625" customWidth="1"/>
    <col min="7" max="7" width="13.28515625" customWidth="1"/>
    <col min="8" max="8" width="16.42578125" customWidth="1"/>
    <col min="9" max="9" width="13.28515625" customWidth="1"/>
    <col min="10" max="11" width="14.28515625" customWidth="1"/>
    <col min="12" max="13" width="13.28515625" customWidth="1"/>
    <col min="14" max="14" width="15.42578125" customWidth="1"/>
  </cols>
  <sheetData>
    <row r="3" spans="1:16" ht="19.5" customHeight="1" x14ac:dyDescent="0.2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16" ht="9.75" customHeight="1" x14ac:dyDescent="0.2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6" ht="21.75" customHeight="1" x14ac:dyDescent="0.2">
      <c r="A5" s="291" t="s">
        <v>9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6" ht="28.5" customHeight="1" x14ac:dyDescent="0.25">
      <c r="A6" s="291" t="s">
        <v>1108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14"/>
      <c r="P6" s="14"/>
    </row>
    <row r="7" spans="1:16" ht="20.25" customHeight="1" x14ac:dyDescent="0.2">
      <c r="A7" s="297" t="s">
        <v>1006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</row>
    <row r="8" spans="1:16" ht="14.25" customHeight="1" x14ac:dyDescent="0.2">
      <c r="B8" s="122"/>
      <c r="F8" s="122"/>
      <c r="G8" s="122"/>
      <c r="H8" s="122"/>
      <c r="J8" s="122"/>
      <c r="L8" s="122"/>
      <c r="M8" s="122"/>
    </row>
    <row r="9" spans="1:16" ht="14.25" customHeight="1" x14ac:dyDescent="0.2">
      <c r="B9" s="122"/>
      <c r="F9" s="122"/>
      <c r="G9" s="122"/>
      <c r="H9" s="122"/>
      <c r="J9" s="122"/>
      <c r="L9" s="122"/>
      <c r="M9" s="122"/>
    </row>
    <row r="10" spans="1:16" ht="14.25" customHeight="1" thickBot="1" x14ac:dyDescent="0.25">
      <c r="B10" s="122"/>
      <c r="F10" s="122"/>
      <c r="G10" s="122"/>
      <c r="H10" s="122"/>
      <c r="J10" s="122"/>
      <c r="L10" s="122"/>
      <c r="M10" s="122"/>
    </row>
    <row r="11" spans="1:16" s="4" customFormat="1" ht="29.25" customHeight="1" x14ac:dyDescent="0.2">
      <c r="A11" s="227" t="s">
        <v>8</v>
      </c>
      <c r="B11" s="228" t="s">
        <v>17</v>
      </c>
      <c r="C11" s="228" t="s">
        <v>6</v>
      </c>
      <c r="D11" s="228" t="s">
        <v>259</v>
      </c>
      <c r="E11" s="228" t="s">
        <v>18</v>
      </c>
      <c r="F11" s="228" t="s">
        <v>12</v>
      </c>
      <c r="G11" s="228" t="s">
        <v>298</v>
      </c>
      <c r="H11" s="228" t="s">
        <v>299</v>
      </c>
      <c r="I11" s="228" t="s">
        <v>0</v>
      </c>
      <c r="J11" s="228" t="s">
        <v>1</v>
      </c>
      <c r="K11" s="228" t="s">
        <v>2</v>
      </c>
      <c r="L11" s="228" t="s">
        <v>300</v>
      </c>
      <c r="M11" s="228" t="s">
        <v>301</v>
      </c>
      <c r="N11" s="229" t="s">
        <v>10</v>
      </c>
    </row>
    <row r="12" spans="1:16" s="7" customFormat="1" ht="36.75" customHeight="1" x14ac:dyDescent="0.2">
      <c r="A12" s="315" t="s">
        <v>447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7"/>
    </row>
    <row r="13" spans="1:16" s="1" customFormat="1" ht="32.1" customHeight="1" x14ac:dyDescent="0.2">
      <c r="A13" s="125">
        <v>1</v>
      </c>
      <c r="B13" s="109" t="s">
        <v>264</v>
      </c>
      <c r="C13" s="101" t="s">
        <v>608</v>
      </c>
      <c r="D13" s="126" t="s">
        <v>297</v>
      </c>
      <c r="E13" s="102" t="s">
        <v>261</v>
      </c>
      <c r="F13" s="113">
        <v>13000</v>
      </c>
      <c r="G13" s="113">
        <v>0</v>
      </c>
      <c r="H13" s="113">
        <f>+F13+G13</f>
        <v>13000</v>
      </c>
      <c r="I13" s="113">
        <v>0</v>
      </c>
      <c r="J13" s="213" t="str">
        <f>IF((F13-I13-K13)&lt;=Datos!$G$7,"0",IF((F13-I13-K13)&lt;=Datos!$G$8,((F13-I13-K13)-Datos!$F$8)*Datos!$I$6,IF((F13-I13-K13)&lt;=Datos!$G$9,Datos!$I$8+((F13-I13-K13)-Datos!$F$9)*Datos!$J$6,IF((F13-I13-K13)&gt;=Datos!$F$10,(Datos!$I$8+Datos!$J$8)+((F13-I13-K13)-Datos!$F$10)*Datos!$K$6))))</f>
        <v>0</v>
      </c>
      <c r="K13" s="113">
        <v>0</v>
      </c>
      <c r="L13" s="113">
        <v>0</v>
      </c>
      <c r="M13" s="113">
        <f t="shared" ref="M13:M14" si="0">SUM(I13:L13)</f>
        <v>0</v>
      </c>
      <c r="N13" s="100">
        <f t="shared" ref="N13:N29" si="1">+H13-M13</f>
        <v>13000</v>
      </c>
    </row>
    <row r="14" spans="1:16" s="1" customFormat="1" ht="32.1" customHeight="1" x14ac:dyDescent="0.2">
      <c r="A14" s="125">
        <v>2</v>
      </c>
      <c r="B14" s="101" t="s">
        <v>264</v>
      </c>
      <c r="C14" s="101" t="s">
        <v>608</v>
      </c>
      <c r="D14" s="126" t="s">
        <v>297</v>
      </c>
      <c r="E14" s="102" t="s">
        <v>261</v>
      </c>
      <c r="F14" s="113">
        <v>13000</v>
      </c>
      <c r="G14" s="113">
        <v>0</v>
      </c>
      <c r="H14" s="113">
        <f t="shared" ref="H14:H15" si="2">+F14+G14</f>
        <v>13000</v>
      </c>
      <c r="I14" s="113">
        <v>0</v>
      </c>
      <c r="J14" s="213" t="str">
        <f>IF((F14-I14-K14)&lt;=Datos!$G$7,"0",IF((F14-I14-K14)&lt;=Datos!$G$8,((F14-I14-K14)-Datos!$F$8)*Datos!$I$6,IF((F14-I14-K14)&lt;=Datos!$G$9,Datos!$I$8+((F14-I14-K14)-Datos!$F$9)*Datos!$J$6,IF((F14-I14-K14)&gt;=Datos!$F$10,(Datos!$I$8+Datos!$J$8)+((F14-I14-K14)-Datos!$F$10)*Datos!$K$6))))</f>
        <v>0</v>
      </c>
      <c r="K14" s="113">
        <v>0</v>
      </c>
      <c r="L14" s="113">
        <v>0</v>
      </c>
      <c r="M14" s="113">
        <f t="shared" si="0"/>
        <v>0</v>
      </c>
      <c r="N14" s="100">
        <f t="shared" si="1"/>
        <v>13000</v>
      </c>
    </row>
    <row r="15" spans="1:16" s="16" customFormat="1" ht="32.1" customHeight="1" x14ac:dyDescent="0.2">
      <c r="A15" s="125">
        <v>3</v>
      </c>
      <c r="B15" s="101" t="s">
        <v>264</v>
      </c>
      <c r="C15" s="101" t="s">
        <v>608</v>
      </c>
      <c r="D15" s="126" t="s">
        <v>297</v>
      </c>
      <c r="E15" s="102" t="s">
        <v>261</v>
      </c>
      <c r="F15" s="113">
        <v>12000</v>
      </c>
      <c r="G15" s="113">
        <v>0</v>
      </c>
      <c r="H15" s="113">
        <f t="shared" si="2"/>
        <v>12000</v>
      </c>
      <c r="I15" s="113">
        <v>0</v>
      </c>
      <c r="J15" s="213" t="str">
        <f>IF((F15-I15-K15)&lt;=Datos!$G$7,"0",IF((F15-I15-K15)&lt;=Datos!$G$8,((F15-I15-K15)-Datos!$F$8)*Datos!$I$6,IF((F15-I15-K15)&lt;=Datos!$G$9,Datos!$I$8+((F15-I15-K15)-Datos!$F$9)*Datos!$J$6,IF((F15-I15-K15)&gt;=Datos!$F$10,(Datos!$I$8+Datos!$J$8)+((F15-I15-K15)-Datos!$F$10)*Datos!$K$6))))</f>
        <v>0</v>
      </c>
      <c r="K15" s="113">
        <v>0</v>
      </c>
      <c r="L15" s="113">
        <v>0</v>
      </c>
      <c r="M15" s="113">
        <v>0</v>
      </c>
      <c r="N15" s="100">
        <f t="shared" si="1"/>
        <v>12000</v>
      </c>
    </row>
    <row r="16" spans="1:16" s="1" customFormat="1" ht="32.1" customHeight="1" x14ac:dyDescent="0.2">
      <c r="A16" s="125">
        <v>4</v>
      </c>
      <c r="B16" s="101" t="s">
        <v>264</v>
      </c>
      <c r="C16" s="109" t="s">
        <v>608</v>
      </c>
      <c r="D16" s="126" t="s">
        <v>297</v>
      </c>
      <c r="E16" s="102" t="s">
        <v>261</v>
      </c>
      <c r="F16" s="113">
        <v>18000</v>
      </c>
      <c r="G16" s="113">
        <v>0</v>
      </c>
      <c r="H16" s="113">
        <f t="shared" ref="H16:H46" si="3">+F16+G16</f>
        <v>18000</v>
      </c>
      <c r="I16" s="113">
        <v>0</v>
      </c>
      <c r="J16" s="213" t="str">
        <f>IF((F16-I16-K16)&lt;=Datos!$G$7,"0",IF((F16-I16-K16)&lt;=Datos!$G$8,((F16-I16-K16)-Datos!$F$8)*Datos!$I$6,IF((F16-I16-K16)&lt;=Datos!$G$9,Datos!$I$8+((F16-I16-K16)-Datos!$F$9)*Datos!$J$6,IF((F16-I16-K16)&gt;=Datos!$F$10,(Datos!$I$8+Datos!$J$8)+((F16-I16-K16)-Datos!$F$10)*Datos!$K$6))))</f>
        <v>0</v>
      </c>
      <c r="K16" s="113">
        <v>0</v>
      </c>
      <c r="L16" s="113">
        <v>0</v>
      </c>
      <c r="M16" s="113">
        <f t="shared" ref="M16:M31" si="4">SUM(I16:L16)</f>
        <v>0</v>
      </c>
      <c r="N16" s="100">
        <f t="shared" si="1"/>
        <v>18000</v>
      </c>
    </row>
    <row r="17" spans="1:14" s="1" customFormat="1" ht="32.1" customHeight="1" x14ac:dyDescent="0.2">
      <c r="A17" s="125">
        <v>5</v>
      </c>
      <c r="B17" s="101" t="s">
        <v>264</v>
      </c>
      <c r="C17" s="101" t="s">
        <v>608</v>
      </c>
      <c r="D17" s="126" t="s">
        <v>297</v>
      </c>
      <c r="E17" s="102" t="s">
        <v>261</v>
      </c>
      <c r="F17" s="113">
        <v>13000</v>
      </c>
      <c r="G17" s="113">
        <v>0</v>
      </c>
      <c r="H17" s="113">
        <f t="shared" si="3"/>
        <v>13000</v>
      </c>
      <c r="I17" s="113">
        <v>0</v>
      </c>
      <c r="J17" s="213" t="str">
        <f>IF((F17-I17-K17)&lt;=Datos!$G$7,"0",IF((F17-I17-K17)&lt;=Datos!$G$8,((F17-I17-K17)-Datos!$F$8)*Datos!$I$6,IF((F17-I17-K17)&lt;=Datos!$G$9,Datos!$I$8+((F17-I17-K17)-Datos!$F$9)*Datos!$J$6,IF((F17-I17-K17)&gt;=Datos!$F$10,(Datos!$I$8+Datos!$J$8)+((F17-I17-K17)-Datos!$F$10)*Datos!$K$6))))</f>
        <v>0</v>
      </c>
      <c r="K17" s="113">
        <v>0</v>
      </c>
      <c r="L17" s="113">
        <v>0</v>
      </c>
      <c r="M17" s="113">
        <f t="shared" si="4"/>
        <v>0</v>
      </c>
      <c r="N17" s="100">
        <f t="shared" si="1"/>
        <v>13000</v>
      </c>
    </row>
    <row r="18" spans="1:14" s="1" customFormat="1" ht="32.1" customHeight="1" x14ac:dyDescent="0.2">
      <c r="A18" s="125">
        <v>6</v>
      </c>
      <c r="B18" s="101" t="s">
        <v>264</v>
      </c>
      <c r="C18" s="101" t="s">
        <v>608</v>
      </c>
      <c r="D18" s="126" t="s">
        <v>297</v>
      </c>
      <c r="E18" s="102" t="s">
        <v>261</v>
      </c>
      <c r="F18" s="113">
        <v>18000</v>
      </c>
      <c r="G18" s="113">
        <v>0</v>
      </c>
      <c r="H18" s="113">
        <f t="shared" si="3"/>
        <v>18000</v>
      </c>
      <c r="I18" s="113">
        <v>0</v>
      </c>
      <c r="J18" s="213" t="str">
        <f>IF((F18-I18-K18)&lt;=Datos!$G$7,"0",IF((F18-I18-K18)&lt;=Datos!$G$8,((F18-I18-K18)-Datos!$F$8)*Datos!$I$6,IF((F18-I18-K18)&lt;=Datos!$G$9,Datos!$I$8+((F18-I18-K18)-Datos!$F$9)*Datos!$J$6,IF((F18-I18-K18)&gt;=Datos!$F$10,(Datos!$I$8+Datos!$J$8)+((F18-I18-K18)-Datos!$F$10)*Datos!$K$6))))</f>
        <v>0</v>
      </c>
      <c r="K18" s="113">
        <v>0</v>
      </c>
      <c r="L18" s="113">
        <v>0</v>
      </c>
      <c r="M18" s="113">
        <f t="shared" si="4"/>
        <v>0</v>
      </c>
      <c r="N18" s="100">
        <f t="shared" si="1"/>
        <v>18000</v>
      </c>
    </row>
    <row r="19" spans="1:14" s="1" customFormat="1" ht="32.1" customHeight="1" x14ac:dyDescent="0.2">
      <c r="A19" s="125">
        <v>7</v>
      </c>
      <c r="B19" s="101" t="s">
        <v>264</v>
      </c>
      <c r="C19" s="101" t="s">
        <v>608</v>
      </c>
      <c r="D19" s="126" t="s">
        <v>297</v>
      </c>
      <c r="E19" s="102" t="s">
        <v>261</v>
      </c>
      <c r="F19" s="113">
        <v>13000</v>
      </c>
      <c r="G19" s="113">
        <v>0</v>
      </c>
      <c r="H19" s="113">
        <f t="shared" si="3"/>
        <v>13000</v>
      </c>
      <c r="I19" s="113">
        <v>0</v>
      </c>
      <c r="J19" s="213" t="str">
        <f>IF((F19-I19-K19)&lt;=Datos!$G$7,"0",IF((F19-I19-K19)&lt;=Datos!$G$8,((F19-I19-K19)-Datos!$F$8)*Datos!$I$6,IF((F19-I19-K19)&lt;=Datos!$G$9,Datos!$I$8+((F19-I19-K19)-Datos!$F$9)*Datos!$J$6,IF((F19-I19-K19)&gt;=Datos!$F$10,(Datos!$I$8+Datos!$J$8)+((F19-I19-K19)-Datos!$F$10)*Datos!$K$6))))</f>
        <v>0</v>
      </c>
      <c r="K19" s="113">
        <v>0</v>
      </c>
      <c r="L19" s="113">
        <v>0</v>
      </c>
      <c r="M19" s="113">
        <f t="shared" si="4"/>
        <v>0</v>
      </c>
      <c r="N19" s="100">
        <f t="shared" si="1"/>
        <v>13000</v>
      </c>
    </row>
    <row r="20" spans="1:14" s="1" customFormat="1" ht="32.1" customHeight="1" x14ac:dyDescent="0.2">
      <c r="A20" s="125">
        <v>8</v>
      </c>
      <c r="B20" s="101" t="s">
        <v>264</v>
      </c>
      <c r="C20" s="101" t="s">
        <v>608</v>
      </c>
      <c r="D20" s="126" t="s">
        <v>297</v>
      </c>
      <c r="E20" s="102" t="s">
        <v>261</v>
      </c>
      <c r="F20" s="113">
        <v>13000</v>
      </c>
      <c r="G20" s="113">
        <v>0</v>
      </c>
      <c r="H20" s="113">
        <f t="shared" si="3"/>
        <v>13000</v>
      </c>
      <c r="I20" s="113">
        <v>0</v>
      </c>
      <c r="J20" s="213" t="str">
        <f>IF((F20-I20-K20)&lt;=Datos!$G$7,"0",IF((F20-I20-K20)&lt;=Datos!$G$8,((F20-I20-K20)-Datos!$F$8)*Datos!$I$6,IF((F20-I20-K20)&lt;=Datos!$G$9,Datos!$I$8+((F20-I20-K20)-Datos!$F$9)*Datos!$J$6,IF((F20-I20-K20)&gt;=Datos!$F$10,(Datos!$I$8+Datos!$J$8)+((F20-I20-K20)-Datos!$F$10)*Datos!$K$6))))</f>
        <v>0</v>
      </c>
      <c r="K20" s="113">
        <v>0</v>
      </c>
      <c r="L20" s="113">
        <v>0</v>
      </c>
      <c r="M20" s="113">
        <f t="shared" si="4"/>
        <v>0</v>
      </c>
      <c r="N20" s="100">
        <f t="shared" si="1"/>
        <v>13000</v>
      </c>
    </row>
    <row r="21" spans="1:14" s="1" customFormat="1" ht="32.1" customHeight="1" x14ac:dyDescent="0.2">
      <c r="A21" s="125">
        <v>9</v>
      </c>
      <c r="B21" s="101" t="s">
        <v>264</v>
      </c>
      <c r="C21" s="101" t="s">
        <v>608</v>
      </c>
      <c r="D21" s="126" t="s">
        <v>297</v>
      </c>
      <c r="E21" s="102" t="s">
        <v>261</v>
      </c>
      <c r="F21" s="113">
        <v>13000</v>
      </c>
      <c r="G21" s="113">
        <v>0</v>
      </c>
      <c r="H21" s="113">
        <f t="shared" si="3"/>
        <v>13000</v>
      </c>
      <c r="I21" s="113">
        <v>0</v>
      </c>
      <c r="J21" s="213" t="str">
        <f>IF((F21-I21-K21)&lt;=Datos!$G$7,"0",IF((F21-I21-K21)&lt;=Datos!$G$8,((F21-I21-K21)-Datos!$F$8)*Datos!$I$6,IF((F21-I21-K21)&lt;=Datos!$G$9,Datos!$I$8+((F21-I21-K21)-Datos!$F$9)*Datos!$J$6,IF((F21-I21-K21)&gt;=Datos!$F$10,(Datos!$I$8+Datos!$J$8)+((F21-I21-K21)-Datos!$F$10)*Datos!$K$6))))</f>
        <v>0</v>
      </c>
      <c r="K21" s="113">
        <v>0</v>
      </c>
      <c r="L21" s="113">
        <v>0</v>
      </c>
      <c r="M21" s="113">
        <f t="shared" si="4"/>
        <v>0</v>
      </c>
      <c r="N21" s="100">
        <f t="shared" si="1"/>
        <v>13000</v>
      </c>
    </row>
    <row r="22" spans="1:14" s="1" customFormat="1" ht="32.1" customHeight="1" x14ac:dyDescent="0.2">
      <c r="A22" s="125">
        <v>10</v>
      </c>
      <c r="B22" s="101" t="s">
        <v>264</v>
      </c>
      <c r="C22" s="101" t="s">
        <v>608</v>
      </c>
      <c r="D22" s="126" t="s">
        <v>297</v>
      </c>
      <c r="E22" s="102" t="s">
        <v>261</v>
      </c>
      <c r="F22" s="113">
        <v>13000</v>
      </c>
      <c r="G22" s="113">
        <v>0</v>
      </c>
      <c r="H22" s="113">
        <f t="shared" si="3"/>
        <v>13000</v>
      </c>
      <c r="I22" s="113">
        <v>0</v>
      </c>
      <c r="J22" s="213" t="str">
        <f>IF((F22-I22-K22)&lt;=Datos!$G$7,"0",IF((F22-I22-K22)&lt;=Datos!$G$8,((F22-I22-K22)-Datos!$F$8)*Datos!$I$6,IF((F22-I22-K22)&lt;=Datos!$G$9,Datos!$I$8+((F22-I22-K22)-Datos!$F$9)*Datos!$J$6,IF((F22-I22-K22)&gt;=Datos!$F$10,(Datos!$I$8+Datos!$J$8)+((F22-I22-K22)-Datos!$F$10)*Datos!$K$6))))</f>
        <v>0</v>
      </c>
      <c r="K22" s="113">
        <v>0</v>
      </c>
      <c r="L22" s="113">
        <v>0</v>
      </c>
      <c r="M22" s="113">
        <f t="shared" si="4"/>
        <v>0</v>
      </c>
      <c r="N22" s="100">
        <f t="shared" si="1"/>
        <v>13000</v>
      </c>
    </row>
    <row r="23" spans="1:14" s="1" customFormat="1" ht="32.1" customHeight="1" x14ac:dyDescent="0.2">
      <c r="A23" s="125">
        <v>11</v>
      </c>
      <c r="B23" s="101" t="s">
        <v>264</v>
      </c>
      <c r="C23" s="101" t="s">
        <v>608</v>
      </c>
      <c r="D23" s="126" t="s">
        <v>297</v>
      </c>
      <c r="E23" s="102" t="s">
        <v>261</v>
      </c>
      <c r="F23" s="113">
        <v>13000</v>
      </c>
      <c r="G23" s="113">
        <v>0</v>
      </c>
      <c r="H23" s="113">
        <f t="shared" si="3"/>
        <v>13000</v>
      </c>
      <c r="I23" s="113">
        <v>0</v>
      </c>
      <c r="J23" s="213" t="str">
        <f>IF((F23-I23-K23)&lt;=Datos!$G$7,"0",IF((F23-I23-K23)&lt;=Datos!$G$8,((F23-I23-K23)-Datos!$F$8)*Datos!$I$6,IF((F23-I23-K23)&lt;=Datos!$G$9,Datos!$I$8+((F23-I23-K23)-Datos!$F$9)*Datos!$J$6,IF((F23-I23-K23)&gt;=Datos!$F$10,(Datos!$I$8+Datos!$J$8)+((F23-I23-K23)-Datos!$F$10)*Datos!$K$6))))</f>
        <v>0</v>
      </c>
      <c r="K23" s="113">
        <v>0</v>
      </c>
      <c r="L23" s="113">
        <v>0</v>
      </c>
      <c r="M23" s="113">
        <f t="shared" si="4"/>
        <v>0</v>
      </c>
      <c r="N23" s="100">
        <f t="shared" si="1"/>
        <v>13000</v>
      </c>
    </row>
    <row r="24" spans="1:14" s="16" customFormat="1" ht="32.1" customHeight="1" x14ac:dyDescent="0.2">
      <c r="A24" s="125">
        <v>12</v>
      </c>
      <c r="B24" s="101" t="s">
        <v>264</v>
      </c>
      <c r="C24" s="101" t="s">
        <v>608</v>
      </c>
      <c r="D24" s="126" t="s">
        <v>297</v>
      </c>
      <c r="E24" s="102" t="s">
        <v>261</v>
      </c>
      <c r="F24" s="113">
        <v>13000</v>
      </c>
      <c r="G24" s="113">
        <v>0</v>
      </c>
      <c r="H24" s="113">
        <f t="shared" si="3"/>
        <v>13000</v>
      </c>
      <c r="I24" s="113">
        <v>0</v>
      </c>
      <c r="J24" s="213" t="str">
        <f>IF((F24-I24-K24)&lt;=Datos!$G$7,"0",IF((F24-I24-K24)&lt;=Datos!$G$8,((F24-I24-K24)-Datos!$F$8)*Datos!$I$6,IF((F24-I24-K24)&lt;=Datos!$G$9,Datos!$I$8+((F24-I24-K24)-Datos!$F$9)*Datos!$J$6,IF((F24-I24-K24)&gt;=Datos!$F$10,(Datos!$I$8+Datos!$J$8)+((F24-I24-K24)-Datos!$F$10)*Datos!$K$6))))</f>
        <v>0</v>
      </c>
      <c r="K24" s="113">
        <v>0</v>
      </c>
      <c r="L24" s="113">
        <v>0</v>
      </c>
      <c r="M24" s="113">
        <f t="shared" si="4"/>
        <v>0</v>
      </c>
      <c r="N24" s="100">
        <f>+F24-J24</f>
        <v>13000</v>
      </c>
    </row>
    <row r="25" spans="1:14" s="1" customFormat="1" ht="32.1" customHeight="1" x14ac:dyDescent="0.2">
      <c r="A25" s="125">
        <v>13</v>
      </c>
      <c r="B25" s="109" t="s">
        <v>264</v>
      </c>
      <c r="C25" s="101" t="s">
        <v>608</v>
      </c>
      <c r="D25" s="126" t="s">
        <v>297</v>
      </c>
      <c r="E25" s="102" t="s">
        <v>261</v>
      </c>
      <c r="F25" s="113">
        <v>18000</v>
      </c>
      <c r="G25" s="113">
        <v>0</v>
      </c>
      <c r="H25" s="113">
        <f t="shared" si="3"/>
        <v>18000</v>
      </c>
      <c r="I25" s="113">
        <v>0</v>
      </c>
      <c r="J25" s="213" t="str">
        <f>IF((F25-I25-K25)&lt;=Datos!$G$7,"0",IF((F25-I25-K25)&lt;=Datos!$G$8,((F25-I25-K25)-Datos!$F$8)*Datos!$I$6,IF((F25-I25-K25)&lt;=Datos!$G$9,Datos!$I$8+((F25-I25-K25)-Datos!$F$9)*Datos!$J$6,IF((F25-I25-K25)&gt;=Datos!$F$10,(Datos!$I$8+Datos!$J$8)+((F25-I25-K25)-Datos!$F$10)*Datos!$K$6))))</f>
        <v>0</v>
      </c>
      <c r="K25" s="113">
        <v>0</v>
      </c>
      <c r="L25" s="113">
        <v>0</v>
      </c>
      <c r="M25" s="113">
        <f t="shared" si="4"/>
        <v>0</v>
      </c>
      <c r="N25" s="100">
        <f t="shared" si="1"/>
        <v>18000</v>
      </c>
    </row>
    <row r="26" spans="1:14" s="1" customFormat="1" ht="32.1" customHeight="1" x14ac:dyDescent="0.2">
      <c r="A26" s="125">
        <v>14</v>
      </c>
      <c r="B26" s="109" t="s">
        <v>264</v>
      </c>
      <c r="C26" s="101" t="s">
        <v>608</v>
      </c>
      <c r="D26" s="126" t="s">
        <v>297</v>
      </c>
      <c r="E26" s="102" t="s">
        <v>261</v>
      </c>
      <c r="F26" s="113">
        <v>13000</v>
      </c>
      <c r="G26" s="113">
        <v>0</v>
      </c>
      <c r="H26" s="113">
        <f t="shared" si="3"/>
        <v>13000</v>
      </c>
      <c r="I26" s="113">
        <v>0</v>
      </c>
      <c r="J26" s="213" t="str">
        <f>IF((F26-I26-K26)&lt;=Datos!$G$7,"0",IF((F26-I26-K26)&lt;=Datos!$G$8,((F26-I26-K26)-Datos!$F$8)*Datos!$I$6,IF((F26-I26-K26)&lt;=Datos!$G$9,Datos!$I$8+((F26-I26-K26)-Datos!$F$9)*Datos!$J$6,IF((F26-I26-K26)&gt;=Datos!$F$10,(Datos!$I$8+Datos!$J$8)+((F26-I26-K26)-Datos!$F$10)*Datos!$K$6))))</f>
        <v>0</v>
      </c>
      <c r="K26" s="113">
        <v>0</v>
      </c>
      <c r="L26" s="113">
        <v>0</v>
      </c>
      <c r="M26" s="113">
        <f t="shared" si="4"/>
        <v>0</v>
      </c>
      <c r="N26" s="100">
        <f t="shared" si="1"/>
        <v>13000</v>
      </c>
    </row>
    <row r="27" spans="1:14" s="1" customFormat="1" ht="32.1" customHeight="1" x14ac:dyDescent="0.2">
      <c r="A27" s="125">
        <v>15</v>
      </c>
      <c r="B27" s="101" t="s">
        <v>264</v>
      </c>
      <c r="C27" s="101" t="s">
        <v>608</v>
      </c>
      <c r="D27" s="126" t="s">
        <v>297</v>
      </c>
      <c r="E27" s="102" t="s">
        <v>261</v>
      </c>
      <c r="F27" s="113">
        <v>20000</v>
      </c>
      <c r="G27" s="113">
        <v>0</v>
      </c>
      <c r="H27" s="113">
        <f t="shared" si="3"/>
        <v>20000</v>
      </c>
      <c r="I27" s="113">
        <v>0</v>
      </c>
      <c r="J27" s="213" t="str">
        <f>IF((F27-I27-K27)&lt;=Datos!$G$7,"0",IF((F27-I27-K27)&lt;=Datos!$G$8,((F27-I27-K27)-Datos!$F$8)*Datos!$I$6,IF((F27-I27-K27)&lt;=Datos!$G$9,Datos!$I$8+((F27-I27-K27)-Datos!$F$9)*Datos!$J$6,IF((F27-I27-K27)&gt;=Datos!$F$10,(Datos!$I$8+Datos!$J$8)+((F27-I27-K27)-Datos!$F$10)*Datos!$K$6))))</f>
        <v>0</v>
      </c>
      <c r="K27" s="113">
        <v>0</v>
      </c>
      <c r="L27" s="113">
        <v>0</v>
      </c>
      <c r="M27" s="113">
        <f t="shared" si="4"/>
        <v>0</v>
      </c>
      <c r="N27" s="100">
        <f t="shared" si="1"/>
        <v>20000</v>
      </c>
    </row>
    <row r="28" spans="1:14" s="1" customFormat="1" ht="32.1" customHeight="1" x14ac:dyDescent="0.2">
      <c r="A28" s="125">
        <v>16</v>
      </c>
      <c r="B28" s="109" t="s">
        <v>264</v>
      </c>
      <c r="C28" s="109" t="s">
        <v>608</v>
      </c>
      <c r="D28" s="96" t="s">
        <v>297</v>
      </c>
      <c r="E28" s="102" t="s">
        <v>19</v>
      </c>
      <c r="F28" s="113">
        <v>13000</v>
      </c>
      <c r="G28" s="98">
        <v>0</v>
      </c>
      <c r="H28" s="113">
        <f t="shared" si="3"/>
        <v>13000</v>
      </c>
      <c r="I28" s="113">
        <v>0</v>
      </c>
      <c r="J28" s="213" t="str">
        <f>IF((F28-I28-K28)&lt;=Datos!$G$7,"0",IF((F28-I28-K28)&lt;=Datos!$G$8,((F28-I28-K28)-Datos!$F$8)*Datos!$I$6,IF((F28-I28-K28)&lt;=Datos!$G$9,Datos!$I$8+((F28-I28-K28)-Datos!$F$9)*Datos!$J$6,IF((F28-I28-K28)&gt;=Datos!$F$10,(Datos!$I$8+Datos!$J$8)+((F28-I28-K28)-Datos!$F$10)*Datos!$K$6))))</f>
        <v>0</v>
      </c>
      <c r="K28" s="98">
        <v>0</v>
      </c>
      <c r="L28" s="98">
        <v>0</v>
      </c>
      <c r="M28" s="113">
        <f t="shared" si="4"/>
        <v>0</v>
      </c>
      <c r="N28" s="100">
        <f t="shared" si="1"/>
        <v>13000</v>
      </c>
    </row>
    <row r="29" spans="1:14" s="1" customFormat="1" ht="32.1" customHeight="1" x14ac:dyDescent="0.2">
      <c r="A29" s="125">
        <v>17</v>
      </c>
      <c r="B29" s="109" t="s">
        <v>264</v>
      </c>
      <c r="C29" s="101" t="s">
        <v>608</v>
      </c>
      <c r="D29" s="126" t="s">
        <v>297</v>
      </c>
      <c r="E29" s="102" t="s">
        <v>261</v>
      </c>
      <c r="F29" s="113">
        <v>13000</v>
      </c>
      <c r="G29" s="113">
        <v>0</v>
      </c>
      <c r="H29" s="113">
        <f t="shared" si="3"/>
        <v>13000</v>
      </c>
      <c r="I29" s="113">
        <v>0</v>
      </c>
      <c r="J29" s="213" t="str">
        <f>IF((F29-I29-K29)&lt;=Datos!$G$7,"0",IF((F29-I29-K29)&lt;=Datos!$G$8,((F29-I29-K29)-Datos!$F$8)*Datos!$I$6,IF((F29-I29-K29)&lt;=Datos!$G$9,Datos!$I$8+((F29-I29-K29)-Datos!$F$9)*Datos!$J$6,IF((F29-I29-K29)&gt;=Datos!$F$10,(Datos!$I$8+Datos!$J$8)+((F29-I29-K29)-Datos!$F$10)*Datos!$K$6))))</f>
        <v>0</v>
      </c>
      <c r="K29" s="113">
        <v>0</v>
      </c>
      <c r="L29" s="113">
        <v>0</v>
      </c>
      <c r="M29" s="113">
        <f t="shared" si="4"/>
        <v>0</v>
      </c>
      <c r="N29" s="100">
        <f t="shared" si="1"/>
        <v>13000</v>
      </c>
    </row>
    <row r="30" spans="1:14" s="1" customFormat="1" ht="32.1" customHeight="1" x14ac:dyDescent="0.2">
      <c r="A30" s="125">
        <v>18</v>
      </c>
      <c r="B30" s="109" t="s">
        <v>264</v>
      </c>
      <c r="C30" s="101" t="s">
        <v>700</v>
      </c>
      <c r="D30" s="126" t="s">
        <v>297</v>
      </c>
      <c r="E30" s="102" t="s">
        <v>261</v>
      </c>
      <c r="F30" s="113">
        <v>25000</v>
      </c>
      <c r="G30" s="113">
        <v>0</v>
      </c>
      <c r="H30" s="113">
        <f t="shared" si="3"/>
        <v>25000</v>
      </c>
      <c r="I30" s="113">
        <v>0</v>
      </c>
      <c r="J30" s="213" t="str">
        <f>IF((F30-I30-K30)&lt;=Datos!$G$7,"0",IF((F30-I30-K30)&lt;=Datos!$G$8,((F30-I30-K30)-Datos!$F$8)*Datos!$I$6,IF((F30-I30-K30)&lt;=Datos!$G$9,Datos!$I$8+((F30-I30-K30)-Datos!$F$9)*Datos!$J$6,IF((F30-I30-K30)&gt;=Datos!$F$10,(Datos!$I$8+Datos!$J$8)+((F30-I30-K30)-Datos!$F$10)*Datos!$K$6))))</f>
        <v>0</v>
      </c>
      <c r="K30" s="113">
        <v>0</v>
      </c>
      <c r="L30" s="113">
        <v>0</v>
      </c>
      <c r="M30" s="113">
        <f t="shared" si="4"/>
        <v>0</v>
      </c>
      <c r="N30" s="100">
        <f t="shared" ref="N30:N31" si="5">+H30-M30</f>
        <v>25000</v>
      </c>
    </row>
    <row r="31" spans="1:14" s="1" customFormat="1" ht="32.1" customHeight="1" x14ac:dyDescent="0.2">
      <c r="A31" s="125">
        <v>19</v>
      </c>
      <c r="B31" s="109" t="s">
        <v>264</v>
      </c>
      <c r="C31" s="101" t="s">
        <v>608</v>
      </c>
      <c r="D31" s="126" t="s">
        <v>297</v>
      </c>
      <c r="E31" s="102" t="s">
        <v>261</v>
      </c>
      <c r="F31" s="113">
        <v>16000</v>
      </c>
      <c r="G31" s="113">
        <v>0</v>
      </c>
      <c r="H31" s="113">
        <f t="shared" si="3"/>
        <v>16000</v>
      </c>
      <c r="I31" s="113">
        <v>0</v>
      </c>
      <c r="J31" s="213" t="str">
        <f>IF((F31-I31-K31)&lt;=Datos!$G$7,"0",IF((F31-I31-K31)&lt;=Datos!$G$8,((F31-I31-K31)-Datos!$F$8)*Datos!$I$6,IF((F31-I31-K31)&lt;=Datos!$G$9,Datos!$I$8+((F31-I31-K31)-Datos!$F$9)*Datos!$J$6,IF((F31-I31-K31)&gt;=Datos!$F$10,(Datos!$I$8+Datos!$J$8)+((F31-I31-K31)-Datos!$F$10)*Datos!$K$6))))</f>
        <v>0</v>
      </c>
      <c r="K31" s="113">
        <v>0</v>
      </c>
      <c r="L31" s="113">
        <v>0</v>
      </c>
      <c r="M31" s="113">
        <f t="shared" si="4"/>
        <v>0</v>
      </c>
      <c r="N31" s="100">
        <f t="shared" si="5"/>
        <v>16000</v>
      </c>
    </row>
    <row r="32" spans="1:14" s="1" customFormat="1" ht="32.1" customHeight="1" x14ac:dyDescent="0.2">
      <c r="A32" s="125">
        <v>20</v>
      </c>
      <c r="B32" s="109" t="s">
        <v>264</v>
      </c>
      <c r="C32" s="101" t="s">
        <v>608</v>
      </c>
      <c r="D32" s="126" t="s">
        <v>297</v>
      </c>
      <c r="E32" s="102" t="s">
        <v>261</v>
      </c>
      <c r="F32" s="113">
        <v>16000</v>
      </c>
      <c r="G32" s="113">
        <v>0</v>
      </c>
      <c r="H32" s="113">
        <f t="shared" si="3"/>
        <v>16000</v>
      </c>
      <c r="I32" s="113">
        <v>0</v>
      </c>
      <c r="J32" s="213" t="str">
        <f>IF((F32-I32-K32)&lt;=Datos!$G$7,"0",IF((F32-I32-K32)&lt;=Datos!$G$8,((F32-I32-K32)-Datos!$F$8)*Datos!$I$6,IF((F32-I32-K32)&lt;=Datos!$G$9,Datos!$I$8+((F32-I32-K32)-Datos!$F$9)*Datos!$J$6,IF((F32-I32-K32)&gt;=Datos!$F$10,(Datos!$I$8+Datos!$J$8)+((F32-I32-K32)-Datos!$F$10)*Datos!$K$6))))</f>
        <v>0</v>
      </c>
      <c r="K32" s="113">
        <v>0</v>
      </c>
      <c r="L32" s="113">
        <v>0</v>
      </c>
      <c r="M32" s="113">
        <f t="shared" ref="M32" si="6">SUM(I32:L32)</f>
        <v>0</v>
      </c>
      <c r="N32" s="100">
        <f t="shared" ref="N32:N35" si="7">+H32-M32</f>
        <v>16000</v>
      </c>
    </row>
    <row r="33" spans="1:14" s="1" customFormat="1" ht="32.1" customHeight="1" x14ac:dyDescent="0.2">
      <c r="A33" s="125">
        <v>21</v>
      </c>
      <c r="B33" s="109" t="s">
        <v>264</v>
      </c>
      <c r="C33" s="101" t="s">
        <v>608</v>
      </c>
      <c r="D33" s="126" t="s">
        <v>297</v>
      </c>
      <c r="E33" s="102" t="s">
        <v>261</v>
      </c>
      <c r="F33" s="113">
        <v>13000</v>
      </c>
      <c r="G33" s="113">
        <v>0</v>
      </c>
      <c r="H33" s="113">
        <f t="shared" si="3"/>
        <v>13000</v>
      </c>
      <c r="I33" s="113">
        <v>0</v>
      </c>
      <c r="J33" s="213" t="str">
        <f>IF((F33-I33-K33)&lt;=Datos!$G$7,"0",IF((F33-I33-K33)&lt;=Datos!$G$8,((F33-I33-K33)-Datos!$F$8)*Datos!$I$6,IF((F33-I33-K33)&lt;=Datos!$G$9,Datos!$I$8+((F33-I33-K33)-Datos!$F$9)*Datos!$J$6,IF((F33-I33-K33)&gt;=Datos!$F$10,(Datos!$I$8+Datos!$J$8)+((F33-I33-K33)-Datos!$F$10)*Datos!$K$6))))</f>
        <v>0</v>
      </c>
      <c r="K33" s="113">
        <v>0</v>
      </c>
      <c r="L33" s="113">
        <v>0</v>
      </c>
      <c r="M33" s="113">
        <f t="shared" ref="M33:M35" si="8">SUM(I33:L33)</f>
        <v>0</v>
      </c>
      <c r="N33" s="100">
        <f t="shared" si="7"/>
        <v>13000</v>
      </c>
    </row>
    <row r="34" spans="1:14" s="1" customFormat="1" ht="32.1" customHeight="1" x14ac:dyDescent="0.2">
      <c r="A34" s="125">
        <v>22</v>
      </c>
      <c r="B34" s="109" t="s">
        <v>264</v>
      </c>
      <c r="C34" s="101" t="s">
        <v>608</v>
      </c>
      <c r="D34" s="126" t="s">
        <v>297</v>
      </c>
      <c r="E34" s="102" t="s">
        <v>261</v>
      </c>
      <c r="F34" s="113">
        <v>13000</v>
      </c>
      <c r="G34" s="113">
        <v>0</v>
      </c>
      <c r="H34" s="113">
        <f t="shared" si="3"/>
        <v>13000</v>
      </c>
      <c r="I34" s="113">
        <v>0</v>
      </c>
      <c r="J34" s="213" t="str">
        <f>IF((F34-I34-K34)&lt;=Datos!$G$7,"0",IF((F34-I34-K34)&lt;=Datos!$G$8,((F34-I34-K34)-Datos!$F$8)*Datos!$I$6,IF((F34-I34-K34)&lt;=Datos!$G$9,Datos!$I$8+((F34-I34-K34)-Datos!$F$9)*Datos!$J$6,IF((F34-I34-K34)&gt;=Datos!$F$10,(Datos!$I$8+Datos!$J$8)+((F34-I34-K34)-Datos!$F$10)*Datos!$K$6))))</f>
        <v>0</v>
      </c>
      <c r="K34" s="113">
        <v>0</v>
      </c>
      <c r="L34" s="113">
        <v>0</v>
      </c>
      <c r="M34" s="113">
        <f t="shared" si="8"/>
        <v>0</v>
      </c>
      <c r="N34" s="100">
        <f t="shared" si="7"/>
        <v>13000</v>
      </c>
    </row>
    <row r="35" spans="1:14" s="1" customFormat="1" ht="32.1" customHeight="1" x14ac:dyDescent="0.2">
      <c r="A35" s="125">
        <v>23</v>
      </c>
      <c r="B35" s="109" t="s">
        <v>955</v>
      </c>
      <c r="C35" s="101" t="s">
        <v>608</v>
      </c>
      <c r="D35" s="126" t="s">
        <v>297</v>
      </c>
      <c r="E35" s="102" t="s">
        <v>261</v>
      </c>
      <c r="F35" s="113">
        <v>13000</v>
      </c>
      <c r="G35" s="113">
        <v>0</v>
      </c>
      <c r="H35" s="113">
        <f t="shared" si="3"/>
        <v>13000</v>
      </c>
      <c r="I35" s="113">
        <v>0</v>
      </c>
      <c r="J35" s="213" t="str">
        <f>IF((F35-I35-K35)&lt;=Datos!$G$7,"0",IF((F35-I35-K35)&lt;=Datos!$G$8,((F35-I35-K35)-Datos!$F$8)*Datos!$I$6,IF((F35-I35-K35)&lt;=Datos!$G$9,Datos!$I$8+((F35-I35-K35)-Datos!$F$9)*Datos!$J$6,IF((F35-I35-K35)&gt;=Datos!$F$10,(Datos!$I$8+Datos!$J$8)+((F35-I35-K35)-Datos!$F$10)*Datos!$K$6))))</f>
        <v>0</v>
      </c>
      <c r="K35" s="113">
        <v>0</v>
      </c>
      <c r="L35" s="113">
        <v>0</v>
      </c>
      <c r="M35" s="113">
        <f t="shared" si="8"/>
        <v>0</v>
      </c>
      <c r="N35" s="100">
        <f t="shared" si="7"/>
        <v>13000</v>
      </c>
    </row>
    <row r="36" spans="1:14" s="1" customFormat="1" ht="32.1" customHeight="1" x14ac:dyDescent="0.2">
      <c r="A36" s="125">
        <v>24</v>
      </c>
      <c r="B36" s="109" t="s">
        <v>955</v>
      </c>
      <c r="C36" s="109" t="s">
        <v>608</v>
      </c>
      <c r="D36" s="92" t="s">
        <v>297</v>
      </c>
      <c r="E36" s="183" t="s">
        <v>261</v>
      </c>
      <c r="F36" s="98">
        <v>13000</v>
      </c>
      <c r="G36" s="98">
        <v>0</v>
      </c>
      <c r="H36" s="98">
        <f t="shared" si="3"/>
        <v>13000</v>
      </c>
      <c r="I36" s="98">
        <v>0</v>
      </c>
      <c r="J36" s="99" t="str">
        <f>IF((F36-I36-K36)&lt;=Datos!$G$7,"0",IF((F36-I36-K36)&lt;=Datos!$G$8,((F36-I36-K36)-Datos!$F$8)*Datos!$I$6,IF((F36-I36-K36)&lt;=Datos!$G$9,Datos!$I$8+((F36-I36-K36)-Datos!$F$9)*Datos!$J$6,IF((F36-I36-K36)&gt;=Datos!$F$10,(Datos!$I$8+Datos!$J$8)+((F36-I36-K36)-Datos!$F$10)*Datos!$K$6))))</f>
        <v>0</v>
      </c>
      <c r="K36" s="98">
        <v>0</v>
      </c>
      <c r="L36" s="98">
        <v>0</v>
      </c>
      <c r="M36" s="98">
        <f t="shared" ref="M36:M45" si="9">SUM(I36:L36)</f>
        <v>0</v>
      </c>
      <c r="N36" s="100">
        <f t="shared" ref="N36:N45" si="10">+F36-M36</f>
        <v>13000</v>
      </c>
    </row>
    <row r="37" spans="1:14" s="1" customFormat="1" ht="32.1" customHeight="1" x14ac:dyDescent="0.2">
      <c r="A37" s="125">
        <v>25</v>
      </c>
      <c r="B37" s="109" t="s">
        <v>955</v>
      </c>
      <c r="C37" s="109" t="s">
        <v>700</v>
      </c>
      <c r="D37" s="92" t="s">
        <v>297</v>
      </c>
      <c r="E37" s="183" t="s">
        <v>261</v>
      </c>
      <c r="F37" s="98">
        <v>25000</v>
      </c>
      <c r="G37" s="98">
        <v>0</v>
      </c>
      <c r="H37" s="98">
        <f t="shared" si="3"/>
        <v>25000</v>
      </c>
      <c r="I37" s="98">
        <v>0</v>
      </c>
      <c r="J37" s="99" t="str">
        <f>IF((F37-I37-K37)&lt;=Datos!$G$7,"0",IF((F37-I37-K37)&lt;=Datos!$G$8,((F37-I37-K37)-Datos!$F$8)*Datos!$I$6,IF((F37-I37-K37)&lt;=Datos!$G$9,Datos!$I$8+((F37-I37-K37)-Datos!$F$9)*Datos!$J$6,IF((F37-I37-K37)&gt;=Datos!$F$10,(Datos!$I$8+Datos!$J$8)+((F37-I37-K37)-Datos!$F$10)*Datos!$K$6))))</f>
        <v>0</v>
      </c>
      <c r="K37" s="98">
        <v>0</v>
      </c>
      <c r="L37" s="98">
        <v>0</v>
      </c>
      <c r="M37" s="98">
        <f t="shared" si="9"/>
        <v>0</v>
      </c>
      <c r="N37" s="100">
        <f t="shared" si="10"/>
        <v>25000</v>
      </c>
    </row>
    <row r="38" spans="1:14" s="1" customFormat="1" ht="32.1" customHeight="1" x14ac:dyDescent="0.2">
      <c r="A38" s="125">
        <v>26</v>
      </c>
      <c r="B38" s="109" t="s">
        <v>955</v>
      </c>
      <c r="C38" s="109" t="s">
        <v>608</v>
      </c>
      <c r="D38" s="92" t="s">
        <v>297</v>
      </c>
      <c r="E38" s="183" t="s">
        <v>261</v>
      </c>
      <c r="F38" s="98">
        <v>13000</v>
      </c>
      <c r="G38" s="98">
        <v>0</v>
      </c>
      <c r="H38" s="98">
        <f t="shared" si="3"/>
        <v>13000</v>
      </c>
      <c r="I38" s="98">
        <v>0</v>
      </c>
      <c r="J38" s="99" t="str">
        <f>IF((F38-I38-K38)&lt;=Datos!$G$7,"0",IF((F38-I38-K38)&lt;=Datos!$G$8,((F38-I38-K38)-Datos!$F$8)*Datos!$I$6,IF((F38-I38-K38)&lt;=Datos!$G$9,Datos!$I$8+((F38-I38-K38)-Datos!$F$9)*Datos!$J$6,IF((F38-I38-K38)&gt;=Datos!$F$10,(Datos!$I$8+Datos!$J$8)+((F38-I38-K38)-Datos!$F$10)*Datos!$K$6))))</f>
        <v>0</v>
      </c>
      <c r="K38" s="98">
        <v>0</v>
      </c>
      <c r="L38" s="98">
        <v>0</v>
      </c>
      <c r="M38" s="98">
        <f t="shared" si="9"/>
        <v>0</v>
      </c>
      <c r="N38" s="100">
        <f t="shared" si="10"/>
        <v>13000</v>
      </c>
    </row>
    <row r="39" spans="1:14" s="1" customFormat="1" ht="32.1" customHeight="1" x14ac:dyDescent="0.2">
      <c r="A39" s="125">
        <v>27</v>
      </c>
      <c r="B39" s="109" t="s">
        <v>955</v>
      </c>
      <c r="C39" s="109" t="s">
        <v>608</v>
      </c>
      <c r="D39" s="92" t="s">
        <v>297</v>
      </c>
      <c r="E39" s="183" t="s">
        <v>261</v>
      </c>
      <c r="F39" s="98">
        <v>13000</v>
      </c>
      <c r="G39" s="98">
        <v>0</v>
      </c>
      <c r="H39" s="98">
        <f t="shared" si="3"/>
        <v>13000</v>
      </c>
      <c r="I39" s="98">
        <v>0</v>
      </c>
      <c r="J39" s="99" t="str">
        <f>IF((F39-I39-K39)&lt;=Datos!$G$7,"0",IF((F39-I39-K39)&lt;=Datos!$G$8,((F39-I39-K39)-Datos!$F$8)*Datos!$I$6,IF((F39-I39-K39)&lt;=Datos!$G$9,Datos!$I$8+((F39-I39-K39)-Datos!$F$9)*Datos!$J$6,IF((F39-I39-K39)&gt;=Datos!$F$10,(Datos!$I$8+Datos!$J$8)+((F39-I39-K39)-Datos!$F$10)*Datos!$K$6))))</f>
        <v>0</v>
      </c>
      <c r="K39" s="98">
        <v>0</v>
      </c>
      <c r="L39" s="98">
        <v>0</v>
      </c>
      <c r="M39" s="98">
        <f t="shared" si="9"/>
        <v>0</v>
      </c>
      <c r="N39" s="100">
        <f t="shared" si="10"/>
        <v>13000</v>
      </c>
    </row>
    <row r="40" spans="1:14" s="1" customFormat="1" ht="32.1" customHeight="1" x14ac:dyDescent="0.2">
      <c r="A40" s="125">
        <v>28</v>
      </c>
      <c r="B40" s="109" t="s">
        <v>955</v>
      </c>
      <c r="C40" s="109" t="s">
        <v>608</v>
      </c>
      <c r="D40" s="92" t="s">
        <v>297</v>
      </c>
      <c r="E40" s="183" t="s">
        <v>261</v>
      </c>
      <c r="F40" s="98">
        <v>13000</v>
      </c>
      <c r="G40" s="98">
        <v>0</v>
      </c>
      <c r="H40" s="98">
        <f t="shared" si="3"/>
        <v>13000</v>
      </c>
      <c r="I40" s="98">
        <v>0</v>
      </c>
      <c r="J40" s="99" t="str">
        <f>IF((F40-I40-K40)&lt;=Datos!$G$7,"0",IF((F40-I40-K40)&lt;=Datos!$G$8,((F40-I40-K40)-Datos!$F$8)*Datos!$I$6,IF((F40-I40-K40)&lt;=Datos!$G$9,Datos!$I$8+((F40-I40-K40)-Datos!$F$9)*Datos!$J$6,IF((F40-I40-K40)&gt;=Datos!$F$10,(Datos!$I$8+Datos!$J$8)+((F40-I40-K40)-Datos!$F$10)*Datos!$K$6))))</f>
        <v>0</v>
      </c>
      <c r="K40" s="98">
        <v>0</v>
      </c>
      <c r="L40" s="98">
        <v>0</v>
      </c>
      <c r="M40" s="98">
        <f t="shared" si="9"/>
        <v>0</v>
      </c>
      <c r="N40" s="100">
        <f t="shared" si="10"/>
        <v>13000</v>
      </c>
    </row>
    <row r="41" spans="1:14" s="1" customFormat="1" ht="32.1" customHeight="1" x14ac:dyDescent="0.2">
      <c r="A41" s="125">
        <v>29</v>
      </c>
      <c r="B41" s="109" t="s">
        <v>955</v>
      </c>
      <c r="C41" s="109" t="s">
        <v>608</v>
      </c>
      <c r="D41" s="92" t="s">
        <v>297</v>
      </c>
      <c r="E41" s="183" t="s">
        <v>261</v>
      </c>
      <c r="F41" s="98">
        <v>13000</v>
      </c>
      <c r="G41" s="98">
        <v>0</v>
      </c>
      <c r="H41" s="98">
        <f t="shared" si="3"/>
        <v>13000</v>
      </c>
      <c r="I41" s="98">
        <v>0</v>
      </c>
      <c r="J41" s="99" t="str">
        <f>IF((F41-I41-K41)&lt;=Datos!$G$7,"0",IF((F41-I41-K41)&lt;=Datos!$G$8,((F41-I41-K41)-Datos!$F$8)*Datos!$I$6,IF((F41-I41-K41)&lt;=Datos!$G$9,Datos!$I$8+((F41-I41-K41)-Datos!$F$9)*Datos!$J$6,IF((F41-I41-K41)&gt;=Datos!$F$10,(Datos!$I$8+Datos!$J$8)+((F41-I41-K41)-Datos!$F$10)*Datos!$K$6))))</f>
        <v>0</v>
      </c>
      <c r="K41" s="98">
        <v>0</v>
      </c>
      <c r="L41" s="98">
        <v>0</v>
      </c>
      <c r="M41" s="98">
        <f t="shared" si="9"/>
        <v>0</v>
      </c>
      <c r="N41" s="100">
        <f t="shared" si="10"/>
        <v>13000</v>
      </c>
    </row>
    <row r="42" spans="1:14" s="1" customFormat="1" ht="32.1" customHeight="1" x14ac:dyDescent="0.2">
      <c r="A42" s="125">
        <v>30</v>
      </c>
      <c r="B42" s="109" t="s">
        <v>955</v>
      </c>
      <c r="C42" s="109" t="s">
        <v>608</v>
      </c>
      <c r="D42" s="92" t="s">
        <v>297</v>
      </c>
      <c r="E42" s="183" t="s">
        <v>261</v>
      </c>
      <c r="F42" s="98">
        <v>13000</v>
      </c>
      <c r="G42" s="98">
        <v>0</v>
      </c>
      <c r="H42" s="98">
        <f t="shared" si="3"/>
        <v>13000</v>
      </c>
      <c r="I42" s="98">
        <v>0</v>
      </c>
      <c r="J42" s="99" t="str">
        <f>IF((F42-I42-K42)&lt;=Datos!$G$7,"0",IF((F42-I42-K42)&lt;=Datos!$G$8,((F42-I42-K42)-Datos!$F$8)*Datos!$I$6,IF((F42-I42-K42)&lt;=Datos!$G$9,Datos!$I$8+((F42-I42-K42)-Datos!$F$9)*Datos!$J$6,IF((F42-I42-K42)&gt;=Datos!$F$10,(Datos!$I$8+Datos!$J$8)+((F42-I42-K42)-Datos!$F$10)*Datos!$K$6))))</f>
        <v>0</v>
      </c>
      <c r="K42" s="98">
        <v>0</v>
      </c>
      <c r="L42" s="98">
        <v>0</v>
      </c>
      <c r="M42" s="98">
        <f t="shared" si="9"/>
        <v>0</v>
      </c>
      <c r="N42" s="100">
        <f t="shared" si="10"/>
        <v>13000</v>
      </c>
    </row>
    <row r="43" spans="1:14" s="1" customFormat="1" ht="32.1" customHeight="1" x14ac:dyDescent="0.2">
      <c r="A43" s="125">
        <v>31</v>
      </c>
      <c r="B43" s="109" t="s">
        <v>955</v>
      </c>
      <c r="C43" s="109" t="s">
        <v>608</v>
      </c>
      <c r="D43" s="92" t="s">
        <v>297</v>
      </c>
      <c r="E43" s="183" t="s">
        <v>261</v>
      </c>
      <c r="F43" s="98">
        <v>13000</v>
      </c>
      <c r="G43" s="98">
        <v>0</v>
      </c>
      <c r="H43" s="98">
        <f t="shared" si="3"/>
        <v>13000</v>
      </c>
      <c r="I43" s="98">
        <v>0</v>
      </c>
      <c r="J43" s="99" t="str">
        <f>IF((F43-I43-K43)&lt;=Datos!$G$7,"0",IF((F43-I43-K43)&lt;=Datos!$G$8,((F43-I43-K43)-Datos!$F$8)*Datos!$I$6,IF((F43-I43-K43)&lt;=Datos!$G$9,Datos!$I$8+((F43-I43-K43)-Datos!$F$9)*Datos!$J$6,IF((F43-I43-K43)&gt;=Datos!$F$10,(Datos!$I$8+Datos!$J$8)+((F43-I43-K43)-Datos!$F$10)*Datos!$K$6))))</f>
        <v>0</v>
      </c>
      <c r="K43" s="98">
        <v>0</v>
      </c>
      <c r="L43" s="98">
        <v>0</v>
      </c>
      <c r="M43" s="98">
        <f t="shared" si="9"/>
        <v>0</v>
      </c>
      <c r="N43" s="100">
        <f t="shared" si="10"/>
        <v>13000</v>
      </c>
    </row>
    <row r="44" spans="1:14" s="1" customFormat="1" ht="32.1" customHeight="1" x14ac:dyDescent="0.2">
      <c r="A44" s="125">
        <v>32</v>
      </c>
      <c r="B44" s="109" t="s">
        <v>955</v>
      </c>
      <c r="C44" s="109" t="s">
        <v>608</v>
      </c>
      <c r="D44" s="92" t="s">
        <v>297</v>
      </c>
      <c r="E44" s="183" t="s">
        <v>261</v>
      </c>
      <c r="F44" s="98">
        <v>13000</v>
      </c>
      <c r="G44" s="98">
        <v>0</v>
      </c>
      <c r="H44" s="98">
        <f t="shared" si="3"/>
        <v>13000</v>
      </c>
      <c r="I44" s="98">
        <v>0</v>
      </c>
      <c r="J44" s="99" t="str">
        <f>IF((F44-I44-K44)&lt;=Datos!$G$7,"0",IF((F44-I44-K44)&lt;=Datos!$G$8,((F44-I44-K44)-Datos!$F$8)*Datos!$I$6,IF((F44-I44-K44)&lt;=Datos!$G$9,Datos!$I$8+((F44-I44-K44)-Datos!$F$9)*Datos!$J$6,IF((F44-I44-K44)&gt;=Datos!$F$10,(Datos!$I$8+Datos!$J$8)+((F44-I44-K44)-Datos!$F$10)*Datos!$K$6))))</f>
        <v>0</v>
      </c>
      <c r="K44" s="98">
        <v>0</v>
      </c>
      <c r="L44" s="98">
        <v>0</v>
      </c>
      <c r="M44" s="98">
        <f t="shared" si="9"/>
        <v>0</v>
      </c>
      <c r="N44" s="100">
        <f t="shared" si="10"/>
        <v>13000</v>
      </c>
    </row>
    <row r="45" spans="1:14" s="1" customFormat="1" ht="32.1" customHeight="1" x14ac:dyDescent="0.2">
      <c r="A45" s="125">
        <v>33</v>
      </c>
      <c r="B45" s="109" t="s">
        <v>955</v>
      </c>
      <c r="C45" s="109" t="s">
        <v>608</v>
      </c>
      <c r="D45" s="92" t="s">
        <v>297</v>
      </c>
      <c r="E45" s="183" t="s">
        <v>261</v>
      </c>
      <c r="F45" s="98">
        <v>13000</v>
      </c>
      <c r="G45" s="98">
        <v>0</v>
      </c>
      <c r="H45" s="98">
        <f t="shared" si="3"/>
        <v>13000</v>
      </c>
      <c r="I45" s="98">
        <v>0</v>
      </c>
      <c r="J45" s="99" t="str">
        <f>IF((F45-I45-K45)&lt;=Datos!$G$7,"0",IF((F45-I45-K45)&lt;=Datos!$G$8,((F45-I45-K45)-Datos!$F$8)*Datos!$I$6,IF((F45-I45-K45)&lt;=Datos!$G$9,Datos!$I$8+((F45-I45-K45)-Datos!$F$9)*Datos!$J$6,IF((F45-I45-K45)&gt;=Datos!$F$10,(Datos!$I$8+Datos!$J$8)+((F45-I45-K45)-Datos!$F$10)*Datos!$K$6))))</f>
        <v>0</v>
      </c>
      <c r="K45" s="98">
        <v>0</v>
      </c>
      <c r="L45" s="98">
        <v>0</v>
      </c>
      <c r="M45" s="98">
        <f t="shared" si="9"/>
        <v>0</v>
      </c>
      <c r="N45" s="100">
        <f t="shared" si="10"/>
        <v>13000</v>
      </c>
    </row>
    <row r="46" spans="1:14" s="1" customFormat="1" ht="32.1" customHeight="1" x14ac:dyDescent="0.2">
      <c r="A46" s="125">
        <v>34</v>
      </c>
      <c r="B46" s="109" t="s">
        <v>955</v>
      </c>
      <c r="C46" s="101" t="s">
        <v>608</v>
      </c>
      <c r="D46" s="126" t="s">
        <v>297</v>
      </c>
      <c r="E46" s="102" t="s">
        <v>261</v>
      </c>
      <c r="F46" s="113">
        <v>13000</v>
      </c>
      <c r="G46" s="113">
        <v>0</v>
      </c>
      <c r="H46" s="113">
        <f t="shared" si="3"/>
        <v>13000</v>
      </c>
      <c r="I46" s="113">
        <v>0</v>
      </c>
      <c r="J46" s="213" t="str">
        <f>IF((F46-I46-K46)&lt;=Datos!$G$7,"0",IF((F46-I46-K46)&lt;=Datos!$G$8,((F46-I46-K46)-Datos!$F$8)*Datos!$I$6,IF((F46-I46-K46)&lt;=Datos!$G$9,Datos!$I$8+((F46-I46-K46)-Datos!$F$9)*Datos!$J$6,IF((F46-I46-K46)&gt;=Datos!$F$10,(Datos!$I$8+Datos!$J$8)+((F46-I46-K46)-Datos!$F$10)*Datos!$K$6))))</f>
        <v>0</v>
      </c>
      <c r="K46" s="113">
        <v>0</v>
      </c>
      <c r="L46" s="113">
        <v>0</v>
      </c>
      <c r="M46" s="113">
        <f t="shared" ref="M46" si="11">SUM(I46:L46)</f>
        <v>0</v>
      </c>
      <c r="N46" s="100">
        <f t="shared" ref="N46" si="12">+H46-M46</f>
        <v>13000</v>
      </c>
    </row>
    <row r="47" spans="1:14" s="7" customFormat="1" ht="36.75" customHeight="1" x14ac:dyDescent="0.2">
      <c r="A47" s="310" t="s">
        <v>422</v>
      </c>
      <c r="B47" s="311"/>
      <c r="C47" s="103">
        <v>34</v>
      </c>
      <c r="D47" s="129"/>
      <c r="E47" s="130"/>
      <c r="F47" s="131">
        <f>SUM(F13:F46)</f>
        <v>493000</v>
      </c>
      <c r="G47" s="131">
        <f t="shared" ref="G47:N47" si="13">SUM(G13:G46)</f>
        <v>0</v>
      </c>
      <c r="H47" s="131">
        <f t="shared" si="13"/>
        <v>493000</v>
      </c>
      <c r="I47" s="131">
        <f t="shared" si="13"/>
        <v>0</v>
      </c>
      <c r="J47" s="131">
        <f t="shared" si="13"/>
        <v>0</v>
      </c>
      <c r="K47" s="131">
        <f t="shared" si="13"/>
        <v>0</v>
      </c>
      <c r="L47" s="131">
        <f t="shared" si="13"/>
        <v>0</v>
      </c>
      <c r="M47" s="131">
        <f t="shared" si="13"/>
        <v>0</v>
      </c>
      <c r="N47" s="131">
        <f t="shared" si="13"/>
        <v>493000</v>
      </c>
    </row>
    <row r="48" spans="1:14" s="7" customFormat="1" ht="36.75" customHeight="1" x14ac:dyDescent="0.2">
      <c r="A48" s="299" t="s">
        <v>445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1"/>
    </row>
    <row r="49" spans="1:14" s="1" customFormat="1" ht="32.1" customHeight="1" x14ac:dyDescent="0.2">
      <c r="A49" s="125">
        <v>35</v>
      </c>
      <c r="B49" s="101" t="s">
        <v>266</v>
      </c>
      <c r="C49" s="101" t="s">
        <v>608</v>
      </c>
      <c r="D49" s="126" t="s">
        <v>297</v>
      </c>
      <c r="E49" s="102" t="s">
        <v>261</v>
      </c>
      <c r="F49" s="113">
        <v>13000</v>
      </c>
      <c r="G49" s="113">
        <v>0</v>
      </c>
      <c r="H49" s="113">
        <f t="shared" ref="H49:H62" si="14">SUM(F49:G49)</f>
        <v>13000</v>
      </c>
      <c r="I49" s="113">
        <v>0</v>
      </c>
      <c r="J49" s="212" t="str">
        <f>IF((F49-I49-K49)&lt;=Datos!$G$7,"0",IF((F49-I49-K49)&lt;=Datos!$G$8,((F49-I49-K49)-Datos!$F$8)*Datos!$I$6,IF((F49-I49-K49)&lt;=Datos!$G$9,Datos!$I$8+((F49-I49-K49)-Datos!$F$9)*Datos!$J$6,IF((F49-I49-K49)&gt;=Datos!$F$10,(Datos!$I$8+Datos!$J$8)+((F49-I49-K49)-Datos!$F$10)*Datos!$K$6))))</f>
        <v>0</v>
      </c>
      <c r="K49" s="113">
        <v>0</v>
      </c>
      <c r="L49" s="113">
        <v>0</v>
      </c>
      <c r="M49" s="113">
        <f t="shared" ref="M49" si="15">SUM(I49:L49)</f>
        <v>0</v>
      </c>
      <c r="N49" s="100">
        <f t="shared" ref="N49" si="16">+H49-M49</f>
        <v>13000</v>
      </c>
    </row>
    <row r="50" spans="1:14" s="1" customFormat="1" ht="32.1" customHeight="1" x14ac:dyDescent="0.2">
      <c r="A50" s="125">
        <v>36</v>
      </c>
      <c r="B50" s="101" t="s">
        <v>266</v>
      </c>
      <c r="C50" s="101" t="s">
        <v>608</v>
      </c>
      <c r="D50" s="126" t="s">
        <v>297</v>
      </c>
      <c r="E50" s="102" t="s">
        <v>261</v>
      </c>
      <c r="F50" s="113">
        <v>18000</v>
      </c>
      <c r="G50" s="113">
        <v>0</v>
      </c>
      <c r="H50" s="113">
        <f t="shared" si="14"/>
        <v>18000</v>
      </c>
      <c r="I50" s="113">
        <v>0</v>
      </c>
      <c r="J50" s="212" t="str">
        <f>IF((F50-I50-K50)&lt;=Datos!$G$7,"0",IF((F50-I50-K50)&lt;=Datos!$G$8,((F50-I50-K50)-Datos!$F$8)*Datos!$I$6,IF((F50-I50-K50)&lt;=Datos!$G$9,Datos!$I$8+((F50-I50-K50)-Datos!$F$9)*Datos!$J$6,IF((F50-I50-K50)&gt;=Datos!$F$10,(Datos!$I$8+Datos!$J$8)+((F50-I50-K50)-Datos!$F$10)*Datos!$K$6))))</f>
        <v>0</v>
      </c>
      <c r="K50" s="113">
        <v>0</v>
      </c>
      <c r="L50" s="113">
        <v>0</v>
      </c>
      <c r="M50" s="113">
        <f t="shared" ref="M50:M53" si="17">SUM(I50:L50)</f>
        <v>0</v>
      </c>
      <c r="N50" s="100">
        <f t="shared" ref="N50:N53" si="18">+H50-M50</f>
        <v>18000</v>
      </c>
    </row>
    <row r="51" spans="1:14" s="1" customFormat="1" ht="32.1" customHeight="1" x14ac:dyDescent="0.2">
      <c r="A51" s="125">
        <v>37</v>
      </c>
      <c r="B51" s="109" t="s">
        <v>266</v>
      </c>
      <c r="C51" s="109" t="s">
        <v>608</v>
      </c>
      <c r="D51" s="96" t="s">
        <v>297</v>
      </c>
      <c r="E51" s="96" t="s">
        <v>261</v>
      </c>
      <c r="F51" s="113">
        <v>13000</v>
      </c>
      <c r="G51" s="113">
        <v>0</v>
      </c>
      <c r="H51" s="113">
        <f t="shared" si="14"/>
        <v>13000</v>
      </c>
      <c r="I51" s="113">
        <v>0</v>
      </c>
      <c r="J51" s="212" t="str">
        <f>IF((F51-I51-K51)&lt;=Datos!$G$7,"0",IF((F51-I51-K51)&lt;=Datos!$G$8,((F51-I51-K51)-Datos!$F$8)*Datos!$I$6,IF((F51-I51-K51)&lt;=Datos!$G$9,Datos!$I$8+((F51-I51-K51)-Datos!$F$9)*Datos!$J$6,IF((F51-I51-K51)&gt;=Datos!$F$10,(Datos!$I$8+Datos!$J$8)+((F51-I51-K51)-Datos!$F$10)*Datos!$K$6))))</f>
        <v>0</v>
      </c>
      <c r="K51" s="113">
        <v>0</v>
      </c>
      <c r="L51" s="113">
        <v>0</v>
      </c>
      <c r="M51" s="113">
        <f t="shared" ref="M51:M52" si="19">SUM(I51:L51)</f>
        <v>0</v>
      </c>
      <c r="N51" s="100">
        <f t="shared" ref="N51:N52" si="20">+H51-M51</f>
        <v>13000</v>
      </c>
    </row>
    <row r="52" spans="1:14" s="1" customFormat="1" ht="32.1" customHeight="1" x14ac:dyDescent="0.2">
      <c r="A52" s="125">
        <v>38</v>
      </c>
      <c r="B52" s="109" t="s">
        <v>266</v>
      </c>
      <c r="C52" s="101" t="s">
        <v>608</v>
      </c>
      <c r="D52" s="126" t="s">
        <v>297</v>
      </c>
      <c r="E52" s="102" t="s">
        <v>261</v>
      </c>
      <c r="F52" s="113">
        <v>13000</v>
      </c>
      <c r="G52" s="113">
        <v>0</v>
      </c>
      <c r="H52" s="113">
        <f t="shared" si="14"/>
        <v>13000</v>
      </c>
      <c r="I52" s="113">
        <v>0</v>
      </c>
      <c r="J52" s="212" t="str">
        <f>IF((F52-I52-K52)&lt;=Datos!$G$7,"0",IF((F52-I52-K52)&lt;=Datos!$G$8,((F52-I52-K52)-Datos!$F$8)*Datos!$I$6,IF((F52-I52-K52)&lt;=Datos!$G$9,Datos!$I$8+((F52-I52-K52)-Datos!$F$9)*Datos!$J$6,IF((F52-I52-K52)&gt;=Datos!$F$10,(Datos!$I$8+Datos!$J$8)+((F52-I52-K52)-Datos!$F$10)*Datos!$K$6))))</f>
        <v>0</v>
      </c>
      <c r="K52" s="113">
        <v>0</v>
      </c>
      <c r="L52" s="113">
        <v>0</v>
      </c>
      <c r="M52" s="113">
        <f t="shared" si="19"/>
        <v>0</v>
      </c>
      <c r="N52" s="100">
        <f t="shared" si="20"/>
        <v>13000</v>
      </c>
    </row>
    <row r="53" spans="1:14" s="1" customFormat="1" ht="32.1" customHeight="1" x14ac:dyDescent="0.2">
      <c r="A53" s="125">
        <v>39</v>
      </c>
      <c r="B53" s="109" t="s">
        <v>266</v>
      </c>
      <c r="C53" s="109" t="s">
        <v>608</v>
      </c>
      <c r="D53" s="126" t="s">
        <v>297</v>
      </c>
      <c r="E53" s="96" t="s">
        <v>261</v>
      </c>
      <c r="F53" s="98">
        <v>13000</v>
      </c>
      <c r="G53" s="113">
        <v>0</v>
      </c>
      <c r="H53" s="113">
        <f t="shared" si="14"/>
        <v>13000</v>
      </c>
      <c r="I53" s="98">
        <v>0</v>
      </c>
      <c r="J53" s="99" t="str">
        <f>IF((F53-I53-K53)&lt;=Datos!$G$7,"0",IF((F53-I53-K53)&lt;=Datos!$G$8,((F53-I53-K53)-Datos!$F$8)*Datos!$I$6,IF((F53-I53-K53)&lt;=Datos!$G$9,Datos!$I$8+((F53-I53-K53)-Datos!$F$9)*Datos!$J$6,IF((F53-I53-K53)&gt;=Datos!$F$10,(Datos!$I$8+Datos!$J$8)+((F53-I53-K53)-Datos!$F$10)*Datos!$K$6))))</f>
        <v>0</v>
      </c>
      <c r="K53" s="98">
        <v>0</v>
      </c>
      <c r="L53" s="98">
        <v>0</v>
      </c>
      <c r="M53" s="98">
        <f t="shared" si="17"/>
        <v>0</v>
      </c>
      <c r="N53" s="100">
        <f t="shared" si="18"/>
        <v>13000</v>
      </c>
    </row>
    <row r="54" spans="1:14" s="1" customFormat="1" ht="32.1" customHeight="1" x14ac:dyDescent="0.2">
      <c r="A54" s="125">
        <v>40</v>
      </c>
      <c r="B54" s="109" t="s">
        <v>266</v>
      </c>
      <c r="C54" s="109" t="s">
        <v>954</v>
      </c>
      <c r="D54" s="96" t="s">
        <v>297</v>
      </c>
      <c r="E54" s="126" t="s">
        <v>261</v>
      </c>
      <c r="F54" s="127">
        <v>40000</v>
      </c>
      <c r="G54" s="113">
        <v>0</v>
      </c>
      <c r="H54" s="113">
        <f t="shared" si="14"/>
        <v>40000</v>
      </c>
      <c r="I54" s="98">
        <v>0</v>
      </c>
      <c r="J54" s="99">
        <f>IF((F54-I54-K54)&lt;=Datos!$G$7,"0",IF((F54-I54-K54)&lt;=Datos!$G$8,((F54-I54-K54)-Datos!$F$8)*Datos!$I$6,IF((F54-I54-K54)&lt;=Datos!$G$9,Datos!$I$8+((F54-I54-K54)-Datos!$F$9)*Datos!$J$6,IF((F54-I54-K54)&gt;=Datos!$F$10,(Datos!$I$8+Datos!$J$8)+((F54-I54-K54)-Datos!$F$10)*Datos!$K$6))))</f>
        <v>797.24849999999969</v>
      </c>
      <c r="K54" s="98">
        <v>0</v>
      </c>
      <c r="L54" s="98">
        <v>0</v>
      </c>
      <c r="M54" s="98">
        <f>SUM(I54:L54)</f>
        <v>797.24849999999969</v>
      </c>
      <c r="N54" s="100">
        <f>+H54-M54</f>
        <v>39202.751499999998</v>
      </c>
    </row>
    <row r="55" spans="1:14" s="1" customFormat="1" ht="32.1" customHeight="1" x14ac:dyDescent="0.2">
      <c r="A55" s="125">
        <v>41</v>
      </c>
      <c r="B55" s="109" t="s">
        <v>266</v>
      </c>
      <c r="C55" s="109" t="s">
        <v>608</v>
      </c>
      <c r="D55" s="96" t="s">
        <v>297</v>
      </c>
      <c r="E55" s="96" t="s">
        <v>261</v>
      </c>
      <c r="F55" s="98">
        <v>13000</v>
      </c>
      <c r="G55" s="113">
        <v>0</v>
      </c>
      <c r="H55" s="113">
        <f t="shared" si="14"/>
        <v>13000</v>
      </c>
      <c r="I55" s="98">
        <v>0</v>
      </c>
      <c r="J55" s="99" t="str">
        <f>IF((F55-I55-K55)&lt;=Datos!$G$7,"0",IF((F55-I55-K55)&lt;=Datos!$G$8,((F55-I55-K55)-Datos!$F$8)*Datos!$I$6,IF((F55-I55-K55)&lt;=Datos!$G$9,Datos!$I$8+((F55-I55-K55)-Datos!$F$9)*Datos!$J$6,IF((F55-I55-K55)&gt;=Datos!$F$10,(Datos!$I$8+Datos!$J$8)+((F55-I55-K55)-Datos!$F$10)*Datos!$K$6))))</f>
        <v>0</v>
      </c>
      <c r="K55" s="98">
        <v>0</v>
      </c>
      <c r="L55" s="98">
        <v>0</v>
      </c>
      <c r="M55" s="98">
        <f>SUM(I55:L55)</f>
        <v>0</v>
      </c>
      <c r="N55" s="100">
        <f>+H55-M55</f>
        <v>13000</v>
      </c>
    </row>
    <row r="56" spans="1:14" s="1" customFormat="1" ht="32.1" customHeight="1" x14ac:dyDescent="0.2">
      <c r="A56" s="125">
        <v>42</v>
      </c>
      <c r="B56" s="109" t="s">
        <v>266</v>
      </c>
      <c r="C56" s="109" t="s">
        <v>608</v>
      </c>
      <c r="D56" s="96" t="s">
        <v>297</v>
      </c>
      <c r="E56" s="102" t="s">
        <v>19</v>
      </c>
      <c r="F56" s="113">
        <v>13000</v>
      </c>
      <c r="G56" s="113">
        <v>0</v>
      </c>
      <c r="H56" s="113">
        <f t="shared" si="14"/>
        <v>13000</v>
      </c>
      <c r="I56" s="113">
        <v>0</v>
      </c>
      <c r="J56" s="212" t="str">
        <f>IF((F56-I56-K56)&lt;=Datos!$G$7,"0",IF((F56-I56-K56)&lt;=Datos!$G$8,((F56-I56-K56)-Datos!$F$8)*Datos!$I$6,IF((F56-I56-K56)&lt;=Datos!$G$9,Datos!$I$8+((F56-I56-K56)-Datos!$F$9)*Datos!$J$6,IF((F56-I56-K56)&gt;=Datos!$F$10,(Datos!$I$8+Datos!$J$8)+((F56-I56-K56)-Datos!$F$10)*Datos!$K$6))))</f>
        <v>0</v>
      </c>
      <c r="K56" s="113">
        <v>0</v>
      </c>
      <c r="L56" s="113">
        <v>0</v>
      </c>
      <c r="M56" s="113">
        <f t="shared" ref="M56" si="21">SUM(I56:L56)</f>
        <v>0</v>
      </c>
      <c r="N56" s="100">
        <f t="shared" ref="N56" si="22">+H56-M56</f>
        <v>13000</v>
      </c>
    </row>
    <row r="57" spans="1:14" s="1" customFormat="1" ht="32.1" customHeight="1" x14ac:dyDescent="0.2">
      <c r="A57" s="125">
        <v>43</v>
      </c>
      <c r="B57" s="109" t="s">
        <v>266</v>
      </c>
      <c r="C57" s="109" t="s">
        <v>608</v>
      </c>
      <c r="D57" s="96" t="s">
        <v>297</v>
      </c>
      <c r="E57" s="102" t="s">
        <v>261</v>
      </c>
      <c r="F57" s="113">
        <v>13000</v>
      </c>
      <c r="G57" s="113">
        <v>0</v>
      </c>
      <c r="H57" s="113">
        <f t="shared" si="14"/>
        <v>13000</v>
      </c>
      <c r="I57" s="113">
        <v>0</v>
      </c>
      <c r="J57" s="212" t="str">
        <f>IF((F57-I57-K57)&lt;=Datos!$G$7,"0",IF((F57-I57-K57)&lt;=Datos!$G$8,((F57-I57-K57)-Datos!$F$8)*Datos!$I$6,IF((F57-I57-K57)&lt;=Datos!$G$9,Datos!$I$8+((F57-I57-K57)-Datos!$F$9)*Datos!$J$6,IF((F57-I57-K57)&gt;=Datos!$F$10,(Datos!$I$8+Datos!$J$8)+((F57-I57-K57)-Datos!$F$10)*Datos!$K$6))))</f>
        <v>0</v>
      </c>
      <c r="K57" s="113">
        <v>0</v>
      </c>
      <c r="L57" s="113">
        <v>0</v>
      </c>
      <c r="M57" s="113">
        <f t="shared" ref="M57:M60" si="23">SUM(I57:L57)</f>
        <v>0</v>
      </c>
      <c r="N57" s="100">
        <f t="shared" ref="N57:N61" si="24">+H57-M57</f>
        <v>13000</v>
      </c>
    </row>
    <row r="58" spans="1:14" s="1" customFormat="1" ht="32.1" customHeight="1" x14ac:dyDescent="0.2">
      <c r="A58" s="125">
        <v>44</v>
      </c>
      <c r="B58" s="109" t="s">
        <v>266</v>
      </c>
      <c r="C58" s="109" t="s">
        <v>608</v>
      </c>
      <c r="D58" s="96" t="s">
        <v>297</v>
      </c>
      <c r="E58" s="102" t="s">
        <v>261</v>
      </c>
      <c r="F58" s="113">
        <v>13000</v>
      </c>
      <c r="G58" s="113">
        <v>0</v>
      </c>
      <c r="H58" s="113">
        <f t="shared" si="14"/>
        <v>13000</v>
      </c>
      <c r="I58" s="113">
        <v>0</v>
      </c>
      <c r="J58" s="212" t="str">
        <f>IF((F58-I58-K58)&lt;=Datos!$G$7,"0",IF((F58-I58-K58)&lt;=Datos!$G$8,((F58-I58-K58)-Datos!$F$8)*Datos!$I$6,IF((F58-I58-K58)&lt;=Datos!$G$9,Datos!$I$8+((F58-I58-K58)-Datos!$F$9)*Datos!$J$6,IF((F58-I58-K58)&gt;=Datos!$F$10,(Datos!$I$8+Datos!$J$8)+((F58-I58-K58)-Datos!$F$10)*Datos!$K$6))))</f>
        <v>0</v>
      </c>
      <c r="K58" s="113">
        <v>0</v>
      </c>
      <c r="L58" s="113">
        <v>0</v>
      </c>
      <c r="M58" s="113">
        <f t="shared" si="23"/>
        <v>0</v>
      </c>
      <c r="N58" s="100">
        <f t="shared" si="24"/>
        <v>13000</v>
      </c>
    </row>
    <row r="59" spans="1:14" s="1" customFormat="1" ht="32.1" customHeight="1" x14ac:dyDescent="0.2">
      <c r="A59" s="125">
        <v>45</v>
      </c>
      <c r="B59" s="91" t="s">
        <v>266</v>
      </c>
      <c r="C59" s="182" t="s">
        <v>608</v>
      </c>
      <c r="D59" s="92" t="s">
        <v>297</v>
      </c>
      <c r="E59" s="92" t="s">
        <v>261</v>
      </c>
      <c r="F59" s="93">
        <v>13000</v>
      </c>
      <c r="G59" s="93">
        <v>0</v>
      </c>
      <c r="H59" s="93">
        <f t="shared" ref="H59" si="25">+F59+G59</f>
        <v>13000</v>
      </c>
      <c r="I59" s="93">
        <v>0</v>
      </c>
      <c r="J59" s="94" t="str">
        <f>IF((F59-I59-K59)&lt;=Datos!$G$7,"0",IF((F59-I59-K59)&lt;=Datos!$G$8,((F59-I59-K59)-Datos!$F$8)*Datos!$I$6,IF((F59-I59-K59)&lt;=Datos!$G$9,Datos!$I$8+((F59-I59-K59)-Datos!$F$9)*Datos!$J$6,IF((F59-I59-K59)&gt;=Datos!$F$10,(Datos!$I$8+Datos!$J$8)+((F59-I59-K59)-Datos!$F$10)*Datos!$K$6))))</f>
        <v>0</v>
      </c>
      <c r="K59" s="93">
        <v>0</v>
      </c>
      <c r="L59" s="93">
        <v>0</v>
      </c>
      <c r="M59" s="93">
        <f t="shared" si="23"/>
        <v>0</v>
      </c>
      <c r="N59" s="95">
        <f t="shared" ref="N59" si="26">+F59-M59</f>
        <v>13000</v>
      </c>
    </row>
    <row r="60" spans="1:14" s="1" customFormat="1" ht="32.1" customHeight="1" x14ac:dyDescent="0.2">
      <c r="A60" s="125">
        <v>46</v>
      </c>
      <c r="B60" s="109" t="s">
        <v>266</v>
      </c>
      <c r="C60" s="109" t="s">
        <v>608</v>
      </c>
      <c r="D60" s="96" t="s">
        <v>297</v>
      </c>
      <c r="E60" s="102" t="s">
        <v>261</v>
      </c>
      <c r="F60" s="98">
        <v>13000</v>
      </c>
      <c r="G60" s="113">
        <v>0</v>
      </c>
      <c r="H60" s="113">
        <f t="shared" si="14"/>
        <v>13000</v>
      </c>
      <c r="I60" s="113">
        <v>0</v>
      </c>
      <c r="J60" s="212" t="str">
        <f>IF((F60-I60-K60)&lt;=Datos!$G$7,"0",IF((F60-I60-K60)&lt;=Datos!$G$8,((F60-I60-K60)-Datos!$F$8)*Datos!$I$6,IF((F60-I60-K60)&lt;=Datos!$G$9,Datos!$I$8+((F60-I60-K60)-Datos!$F$9)*Datos!$J$6,IF((F60-I60-K60)&gt;=Datos!$F$10,(Datos!$I$8+Datos!$J$8)+((F60-I60-K60)-Datos!$F$10)*Datos!$K$6))))</f>
        <v>0</v>
      </c>
      <c r="K60" s="113">
        <v>0</v>
      </c>
      <c r="L60" s="113">
        <v>0</v>
      </c>
      <c r="M60" s="113">
        <f t="shared" si="23"/>
        <v>0</v>
      </c>
      <c r="N60" s="100">
        <f t="shared" si="24"/>
        <v>13000</v>
      </c>
    </row>
    <row r="61" spans="1:14" s="1" customFormat="1" ht="32.1" customHeight="1" x14ac:dyDescent="0.2">
      <c r="A61" s="125">
        <v>47</v>
      </c>
      <c r="B61" s="109" t="s">
        <v>1040</v>
      </c>
      <c r="C61" s="109" t="s">
        <v>853</v>
      </c>
      <c r="D61" s="96" t="s">
        <v>297</v>
      </c>
      <c r="E61" s="96" t="s">
        <v>261</v>
      </c>
      <c r="F61" s="113">
        <v>25000</v>
      </c>
      <c r="G61" s="113">
        <v>0</v>
      </c>
      <c r="H61" s="113">
        <f t="shared" ref="H61" si="27">SUM(F61:G61)</f>
        <v>25000</v>
      </c>
      <c r="I61" s="113">
        <v>0</v>
      </c>
      <c r="J61" s="212" t="str">
        <f>IF((F61-I61-K61)&lt;=Datos!$G$7,"0",IF((F61-I61-K61)&lt;=Datos!$G$8,((F61-I61-K61)-Datos!$F$8)*Datos!$I$6,IF((F61-I61-K61)&lt;=Datos!$G$9,Datos!$I$8+((F61-I61-K61)-Datos!$F$9)*Datos!$J$6,IF((F61-I61-K61)&gt;=Datos!$F$10,(Datos!$I$8+Datos!$J$8)+((F61-I61-K61)-Datos!$F$10)*Datos!$K$6))))</f>
        <v>0</v>
      </c>
      <c r="K61" s="113">
        <v>0</v>
      </c>
      <c r="L61" s="113">
        <v>0</v>
      </c>
      <c r="M61" s="113">
        <f t="shared" ref="M61" si="28">SUM(I61:L61)</f>
        <v>0</v>
      </c>
      <c r="N61" s="100">
        <f t="shared" si="24"/>
        <v>25000</v>
      </c>
    </row>
    <row r="62" spans="1:14" s="1" customFormat="1" ht="32.1" customHeight="1" x14ac:dyDescent="0.2">
      <c r="A62" s="125">
        <v>48</v>
      </c>
      <c r="B62" s="91" t="s">
        <v>1040</v>
      </c>
      <c r="C62" s="109" t="s">
        <v>608</v>
      </c>
      <c r="D62" s="96" t="s">
        <v>297</v>
      </c>
      <c r="E62" s="102" t="s">
        <v>261</v>
      </c>
      <c r="F62" s="113">
        <v>13000</v>
      </c>
      <c r="G62" s="113">
        <v>0</v>
      </c>
      <c r="H62" s="113">
        <f t="shared" si="14"/>
        <v>13000</v>
      </c>
      <c r="I62" s="113">
        <v>0</v>
      </c>
      <c r="J62" s="212" t="str">
        <f>IF((F62-I62-K62)&lt;=Datos!$G$7,"0",IF((F62-I62-K62)&lt;=Datos!$G$8,((F62-I62-K62)-Datos!$F$8)*Datos!$I$6,IF((F62-I62-K62)&lt;=Datos!$G$9,Datos!$I$8+((F62-I62-K62)-Datos!$F$9)*Datos!$J$6,IF((F62-I62-K62)&gt;=Datos!$F$10,(Datos!$I$8+Datos!$J$8)+((F62-I62-K62)-Datos!$F$10)*Datos!$K$6))))</f>
        <v>0</v>
      </c>
      <c r="K62" s="113">
        <v>0</v>
      </c>
      <c r="L62" s="113">
        <v>0</v>
      </c>
      <c r="M62" s="113">
        <f>SUM(I62:L62)</f>
        <v>0</v>
      </c>
      <c r="N62" s="114">
        <f>+H62-M62</f>
        <v>13000</v>
      </c>
    </row>
    <row r="63" spans="1:14" s="1" customFormat="1" ht="32.1" customHeight="1" x14ac:dyDescent="0.2">
      <c r="A63" s="125">
        <v>49</v>
      </c>
      <c r="B63" s="91" t="s">
        <v>1040</v>
      </c>
      <c r="C63" s="109" t="s">
        <v>608</v>
      </c>
      <c r="D63" s="96" t="s">
        <v>297</v>
      </c>
      <c r="E63" s="102" t="s">
        <v>261</v>
      </c>
      <c r="F63" s="113">
        <v>16000</v>
      </c>
      <c r="G63" s="113">
        <v>0</v>
      </c>
      <c r="H63" s="113">
        <f t="shared" ref="H63:H72" si="29">SUM(F63:G63)</f>
        <v>16000</v>
      </c>
      <c r="I63" s="113">
        <v>0</v>
      </c>
      <c r="J63" s="212" t="str">
        <f>IF((F63-I63-K63)&lt;=Datos!$G$7,"0",IF((F63-I63-K63)&lt;=Datos!$G$8,((F63-I63-K63)-Datos!$F$8)*Datos!$I$6,IF((F63-I63-K63)&lt;=Datos!$G$9,Datos!$I$8+((F63-I63-K63)-Datos!$F$9)*Datos!$J$6,IF((F63-I63-K63)&gt;=Datos!$F$10,(Datos!$I$8+Datos!$J$8)+((F63-I63-K63)-Datos!$F$10)*Datos!$K$6))))</f>
        <v>0</v>
      </c>
      <c r="K63" s="113">
        <v>0</v>
      </c>
      <c r="L63" s="113">
        <v>0</v>
      </c>
      <c r="M63" s="113">
        <f t="shared" ref="M63:M72" si="30">SUM(I63:L63)</f>
        <v>0</v>
      </c>
      <c r="N63" s="114">
        <f t="shared" ref="N63:N72" si="31">+H63-M63</f>
        <v>16000</v>
      </c>
    </row>
    <row r="64" spans="1:14" s="1" customFormat="1" ht="32.1" customHeight="1" x14ac:dyDescent="0.2">
      <c r="A64" s="125">
        <v>50</v>
      </c>
      <c r="B64" s="91" t="s">
        <v>1040</v>
      </c>
      <c r="C64" s="109" t="s">
        <v>608</v>
      </c>
      <c r="D64" s="96" t="s">
        <v>297</v>
      </c>
      <c r="E64" s="102" t="s">
        <v>261</v>
      </c>
      <c r="F64" s="113">
        <v>16000</v>
      </c>
      <c r="G64" s="113">
        <v>0</v>
      </c>
      <c r="H64" s="113">
        <f t="shared" si="29"/>
        <v>16000</v>
      </c>
      <c r="I64" s="113">
        <v>0</v>
      </c>
      <c r="J64" s="212" t="str">
        <f>IF((F64-I64-K64)&lt;=Datos!$G$7,"0",IF((F64-I64-K64)&lt;=Datos!$G$8,((F64-I64-K64)-Datos!$F$8)*Datos!$I$6,IF((F64-I64-K64)&lt;=Datos!$G$9,Datos!$I$8+((F64-I64-K64)-Datos!$F$9)*Datos!$J$6,IF((F64-I64-K64)&gt;=Datos!$F$10,(Datos!$I$8+Datos!$J$8)+((F64-I64-K64)-Datos!$F$10)*Datos!$K$6))))</f>
        <v>0</v>
      </c>
      <c r="K64" s="113">
        <v>0</v>
      </c>
      <c r="L64" s="113">
        <v>0</v>
      </c>
      <c r="M64" s="113">
        <f t="shared" si="30"/>
        <v>0</v>
      </c>
      <c r="N64" s="114">
        <f t="shared" si="31"/>
        <v>16000</v>
      </c>
    </row>
    <row r="65" spans="1:14" s="1" customFormat="1" ht="32.1" customHeight="1" x14ac:dyDescent="0.2">
      <c r="A65" s="125">
        <v>51</v>
      </c>
      <c r="B65" s="91" t="s">
        <v>1040</v>
      </c>
      <c r="C65" s="109" t="s">
        <v>608</v>
      </c>
      <c r="D65" s="96" t="s">
        <v>297</v>
      </c>
      <c r="E65" s="102" t="s">
        <v>261</v>
      </c>
      <c r="F65" s="113">
        <v>13000</v>
      </c>
      <c r="G65" s="113">
        <v>0</v>
      </c>
      <c r="H65" s="113">
        <f t="shared" si="29"/>
        <v>13000</v>
      </c>
      <c r="I65" s="113">
        <v>0</v>
      </c>
      <c r="J65" s="212" t="str">
        <f>IF((F65-I65-K65)&lt;=Datos!$G$7,"0",IF((F65-I65-K65)&lt;=Datos!$G$8,((F65-I65-K65)-Datos!$F$8)*Datos!$I$6,IF((F65-I65-K65)&lt;=Datos!$G$9,Datos!$I$8+((F65-I65-K65)-Datos!$F$9)*Datos!$J$6,IF((F65-I65-K65)&gt;=Datos!$F$10,(Datos!$I$8+Datos!$J$8)+((F65-I65-K65)-Datos!$F$10)*Datos!$K$6))))</f>
        <v>0</v>
      </c>
      <c r="K65" s="113">
        <v>0</v>
      </c>
      <c r="L65" s="113">
        <v>0</v>
      </c>
      <c r="M65" s="113">
        <f t="shared" si="30"/>
        <v>0</v>
      </c>
      <c r="N65" s="114">
        <f t="shared" si="31"/>
        <v>13000</v>
      </c>
    </row>
    <row r="66" spans="1:14" s="1" customFormat="1" ht="32.1" customHeight="1" x14ac:dyDescent="0.2">
      <c r="A66" s="125">
        <v>52</v>
      </c>
      <c r="B66" s="91" t="s">
        <v>1040</v>
      </c>
      <c r="C66" s="109" t="s">
        <v>608</v>
      </c>
      <c r="D66" s="96" t="s">
        <v>297</v>
      </c>
      <c r="E66" s="102" t="s">
        <v>261</v>
      </c>
      <c r="F66" s="113">
        <v>13000</v>
      </c>
      <c r="G66" s="113">
        <v>0</v>
      </c>
      <c r="H66" s="113">
        <f t="shared" si="29"/>
        <v>13000</v>
      </c>
      <c r="I66" s="113">
        <v>0</v>
      </c>
      <c r="J66" s="212" t="str">
        <f>IF((F66-I66-K66)&lt;=Datos!$G$7,"0",IF((F66-I66-K66)&lt;=Datos!$G$8,((F66-I66-K66)-Datos!$F$8)*Datos!$I$6,IF((F66-I66-K66)&lt;=Datos!$G$9,Datos!$I$8+((F66-I66-K66)-Datos!$F$9)*Datos!$J$6,IF((F66-I66-K66)&gt;=Datos!$F$10,(Datos!$I$8+Datos!$J$8)+((F66-I66-K66)-Datos!$F$10)*Datos!$K$6))))</f>
        <v>0</v>
      </c>
      <c r="K66" s="113">
        <v>0</v>
      </c>
      <c r="L66" s="113">
        <v>0</v>
      </c>
      <c r="M66" s="113">
        <f t="shared" si="30"/>
        <v>0</v>
      </c>
      <c r="N66" s="114">
        <f t="shared" si="31"/>
        <v>13000</v>
      </c>
    </row>
    <row r="67" spans="1:14" s="1" customFormat="1" ht="32.1" customHeight="1" x14ac:dyDescent="0.2">
      <c r="A67" s="125">
        <v>53</v>
      </c>
      <c r="B67" s="91" t="s">
        <v>1040</v>
      </c>
      <c r="C67" s="109" t="s">
        <v>608</v>
      </c>
      <c r="D67" s="96" t="s">
        <v>297</v>
      </c>
      <c r="E67" s="102" t="s">
        <v>261</v>
      </c>
      <c r="F67" s="113">
        <v>13000</v>
      </c>
      <c r="G67" s="113">
        <v>0</v>
      </c>
      <c r="H67" s="113">
        <f t="shared" si="29"/>
        <v>13000</v>
      </c>
      <c r="I67" s="113">
        <v>0</v>
      </c>
      <c r="J67" s="212" t="str">
        <f>IF((F67-I67-K67)&lt;=Datos!$G$7,"0",IF((F67-I67-K67)&lt;=Datos!$G$8,((F67-I67-K67)-Datos!$F$8)*Datos!$I$6,IF((F67-I67-K67)&lt;=Datos!$G$9,Datos!$I$8+((F67-I67-K67)-Datos!$F$9)*Datos!$J$6,IF((F67-I67-K67)&gt;=Datos!$F$10,(Datos!$I$8+Datos!$J$8)+((F67-I67-K67)-Datos!$F$10)*Datos!$K$6))))</f>
        <v>0</v>
      </c>
      <c r="K67" s="113">
        <v>0</v>
      </c>
      <c r="L67" s="113">
        <v>0</v>
      </c>
      <c r="M67" s="113">
        <f t="shared" si="30"/>
        <v>0</v>
      </c>
      <c r="N67" s="114">
        <f t="shared" si="31"/>
        <v>13000</v>
      </c>
    </row>
    <row r="68" spans="1:14" s="1" customFormat="1" ht="32.1" customHeight="1" x14ac:dyDescent="0.2">
      <c r="A68" s="125">
        <v>54</v>
      </c>
      <c r="B68" s="91" t="s">
        <v>1040</v>
      </c>
      <c r="C68" s="109" t="s">
        <v>608</v>
      </c>
      <c r="D68" s="96" t="s">
        <v>297</v>
      </c>
      <c r="E68" s="102" t="s">
        <v>261</v>
      </c>
      <c r="F68" s="113">
        <v>13000</v>
      </c>
      <c r="G68" s="113">
        <v>0</v>
      </c>
      <c r="H68" s="113">
        <f t="shared" si="29"/>
        <v>13000</v>
      </c>
      <c r="I68" s="113">
        <v>0</v>
      </c>
      <c r="J68" s="212" t="str">
        <f>IF((F68-I68-K68)&lt;=Datos!$G$7,"0",IF((F68-I68-K68)&lt;=Datos!$G$8,((F68-I68-K68)-Datos!$F$8)*Datos!$I$6,IF((F68-I68-K68)&lt;=Datos!$G$9,Datos!$I$8+((F68-I68-K68)-Datos!$F$9)*Datos!$J$6,IF((F68-I68-K68)&gt;=Datos!$F$10,(Datos!$I$8+Datos!$J$8)+((F68-I68-K68)-Datos!$F$10)*Datos!$K$6))))</f>
        <v>0</v>
      </c>
      <c r="K68" s="113">
        <v>0</v>
      </c>
      <c r="L68" s="113">
        <v>0</v>
      </c>
      <c r="M68" s="113">
        <f t="shared" si="30"/>
        <v>0</v>
      </c>
      <c r="N68" s="114">
        <f t="shared" si="31"/>
        <v>13000</v>
      </c>
    </row>
    <row r="69" spans="1:14" s="1" customFormat="1" ht="32.1" customHeight="1" x14ac:dyDescent="0.2">
      <c r="A69" s="125">
        <v>55</v>
      </c>
      <c r="B69" s="91" t="s">
        <v>1040</v>
      </c>
      <c r="C69" s="109" t="s">
        <v>608</v>
      </c>
      <c r="D69" s="96" t="s">
        <v>297</v>
      </c>
      <c r="E69" s="102" t="s">
        <v>261</v>
      </c>
      <c r="F69" s="113">
        <v>13000</v>
      </c>
      <c r="G69" s="113">
        <v>0</v>
      </c>
      <c r="H69" s="113">
        <f t="shared" si="29"/>
        <v>13000</v>
      </c>
      <c r="I69" s="113">
        <v>0</v>
      </c>
      <c r="J69" s="212" t="str">
        <f>IF((F69-I69-K69)&lt;=Datos!$G$7,"0",IF((F69-I69-K69)&lt;=Datos!$G$8,((F69-I69-K69)-Datos!$F$8)*Datos!$I$6,IF((F69-I69-K69)&lt;=Datos!$G$9,Datos!$I$8+((F69-I69-K69)-Datos!$F$9)*Datos!$J$6,IF((F69-I69-K69)&gt;=Datos!$F$10,(Datos!$I$8+Datos!$J$8)+((F69-I69-K69)-Datos!$F$10)*Datos!$K$6))))</f>
        <v>0</v>
      </c>
      <c r="K69" s="113">
        <v>0</v>
      </c>
      <c r="L69" s="113">
        <v>0</v>
      </c>
      <c r="M69" s="113">
        <f t="shared" si="30"/>
        <v>0</v>
      </c>
      <c r="N69" s="114">
        <f t="shared" si="31"/>
        <v>13000</v>
      </c>
    </row>
    <row r="70" spans="1:14" s="1" customFormat="1" ht="32.1" customHeight="1" x14ac:dyDescent="0.2">
      <c r="A70" s="125">
        <v>56</v>
      </c>
      <c r="B70" s="91" t="s">
        <v>1040</v>
      </c>
      <c r="C70" s="109" t="s">
        <v>608</v>
      </c>
      <c r="D70" s="96" t="s">
        <v>297</v>
      </c>
      <c r="E70" s="102" t="s">
        <v>261</v>
      </c>
      <c r="F70" s="113">
        <v>13000</v>
      </c>
      <c r="G70" s="113">
        <v>0</v>
      </c>
      <c r="H70" s="113">
        <f t="shared" si="29"/>
        <v>13000</v>
      </c>
      <c r="I70" s="113">
        <v>0</v>
      </c>
      <c r="J70" s="212" t="str">
        <f>IF((F70-I70-K70)&lt;=Datos!$G$7,"0",IF((F70-I70-K70)&lt;=Datos!$G$8,((F70-I70-K70)-Datos!$F$8)*Datos!$I$6,IF((F70-I70-K70)&lt;=Datos!$G$9,Datos!$I$8+((F70-I70-K70)-Datos!$F$9)*Datos!$J$6,IF((F70-I70-K70)&gt;=Datos!$F$10,(Datos!$I$8+Datos!$J$8)+((F70-I70-K70)-Datos!$F$10)*Datos!$K$6))))</f>
        <v>0</v>
      </c>
      <c r="K70" s="113">
        <v>0</v>
      </c>
      <c r="L70" s="113">
        <v>0</v>
      </c>
      <c r="M70" s="113">
        <f t="shared" si="30"/>
        <v>0</v>
      </c>
      <c r="N70" s="114">
        <f t="shared" si="31"/>
        <v>13000</v>
      </c>
    </row>
    <row r="71" spans="1:14" s="1" customFormat="1" ht="32.1" customHeight="1" x14ac:dyDescent="0.2">
      <c r="A71" s="125">
        <v>57</v>
      </c>
      <c r="B71" s="91" t="s">
        <v>1040</v>
      </c>
      <c r="C71" s="109" t="s">
        <v>608</v>
      </c>
      <c r="D71" s="96" t="s">
        <v>297</v>
      </c>
      <c r="E71" s="102" t="s">
        <v>261</v>
      </c>
      <c r="F71" s="113">
        <v>16000</v>
      </c>
      <c r="G71" s="113">
        <v>0</v>
      </c>
      <c r="H71" s="113">
        <f t="shared" si="29"/>
        <v>16000</v>
      </c>
      <c r="I71" s="113">
        <v>0</v>
      </c>
      <c r="J71" s="212" t="str">
        <f>IF((F71-I71-K71)&lt;=Datos!$G$7,"0",IF((F71-I71-K71)&lt;=Datos!$G$8,((F71-I71-K71)-Datos!$F$8)*Datos!$I$6,IF((F71-I71-K71)&lt;=Datos!$G$9,Datos!$I$8+((F71-I71-K71)-Datos!$F$9)*Datos!$J$6,IF((F71-I71-K71)&gt;=Datos!$F$10,(Datos!$I$8+Datos!$J$8)+((F71-I71-K71)-Datos!$F$10)*Datos!$K$6))))</f>
        <v>0</v>
      </c>
      <c r="K71" s="113">
        <v>0</v>
      </c>
      <c r="L71" s="113">
        <v>0</v>
      </c>
      <c r="M71" s="113">
        <f t="shared" si="30"/>
        <v>0</v>
      </c>
      <c r="N71" s="114">
        <f t="shared" si="31"/>
        <v>16000</v>
      </c>
    </row>
    <row r="72" spans="1:14" s="1" customFormat="1" ht="32.1" customHeight="1" x14ac:dyDescent="0.2">
      <c r="A72" s="125">
        <v>58</v>
      </c>
      <c r="B72" s="91" t="s">
        <v>1040</v>
      </c>
      <c r="C72" s="109" t="s">
        <v>608</v>
      </c>
      <c r="D72" s="96" t="s">
        <v>297</v>
      </c>
      <c r="E72" s="102" t="s">
        <v>261</v>
      </c>
      <c r="F72" s="113">
        <v>13000</v>
      </c>
      <c r="G72" s="113">
        <v>0</v>
      </c>
      <c r="H72" s="113">
        <f t="shared" si="29"/>
        <v>13000</v>
      </c>
      <c r="I72" s="113">
        <v>0</v>
      </c>
      <c r="J72" s="212" t="str">
        <f>IF((F72-I72-K72)&lt;=Datos!$G$7,"0",IF((F72-I72-K72)&lt;=Datos!$G$8,((F72-I72-K72)-Datos!$F$8)*Datos!$I$6,IF((F72-I72-K72)&lt;=Datos!$G$9,Datos!$I$8+((F72-I72-K72)-Datos!$F$9)*Datos!$J$6,IF((F72-I72-K72)&gt;=Datos!$F$10,(Datos!$I$8+Datos!$J$8)+((F72-I72-K72)-Datos!$F$10)*Datos!$K$6))))</f>
        <v>0</v>
      </c>
      <c r="K72" s="113">
        <v>0</v>
      </c>
      <c r="L72" s="113">
        <v>0</v>
      </c>
      <c r="M72" s="113">
        <f t="shared" si="30"/>
        <v>0</v>
      </c>
      <c r="N72" s="114">
        <f t="shared" si="31"/>
        <v>13000</v>
      </c>
    </row>
    <row r="73" spans="1:14" s="7" customFormat="1" ht="36.75" customHeight="1" x14ac:dyDescent="0.2">
      <c r="A73" s="310" t="s">
        <v>422</v>
      </c>
      <c r="B73" s="311"/>
      <c r="C73" s="103">
        <v>24</v>
      </c>
      <c r="D73" s="129"/>
      <c r="E73" s="130"/>
      <c r="F73" s="131">
        <f t="shared" ref="F73:N73" si="32">SUM(F49:F72)</f>
        <v>365000</v>
      </c>
      <c r="G73" s="131">
        <f t="shared" si="32"/>
        <v>0</v>
      </c>
      <c r="H73" s="131">
        <f t="shared" si="32"/>
        <v>365000</v>
      </c>
      <c r="I73" s="131">
        <f t="shared" si="32"/>
        <v>0</v>
      </c>
      <c r="J73" s="131">
        <f t="shared" si="32"/>
        <v>797.24849999999969</v>
      </c>
      <c r="K73" s="131">
        <f t="shared" si="32"/>
        <v>0</v>
      </c>
      <c r="L73" s="131">
        <f t="shared" si="32"/>
        <v>0</v>
      </c>
      <c r="M73" s="131">
        <f t="shared" si="32"/>
        <v>797.24849999999969</v>
      </c>
      <c r="N73" s="131">
        <f t="shared" si="32"/>
        <v>364202.75150000001</v>
      </c>
    </row>
    <row r="74" spans="1:14" s="7" customFormat="1" ht="36.75" customHeight="1" x14ac:dyDescent="0.2">
      <c r="A74" s="299" t="s">
        <v>430</v>
      </c>
      <c r="B74" s="300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1"/>
    </row>
    <row r="75" spans="1:14" s="16" customFormat="1" ht="32.1" customHeight="1" x14ac:dyDescent="0.2">
      <c r="A75" s="125">
        <v>59</v>
      </c>
      <c r="B75" s="109" t="s">
        <v>265</v>
      </c>
      <c r="C75" s="101" t="s">
        <v>304</v>
      </c>
      <c r="D75" s="126" t="s">
        <v>297</v>
      </c>
      <c r="E75" s="102" t="s">
        <v>261</v>
      </c>
      <c r="F75" s="113">
        <v>25000</v>
      </c>
      <c r="G75" s="113">
        <v>0</v>
      </c>
      <c r="H75" s="113">
        <f t="shared" ref="H75" si="33">SUM(F75:G75)</f>
        <v>25000</v>
      </c>
      <c r="I75" s="113">
        <v>0</v>
      </c>
      <c r="J75" s="212" t="str">
        <f>IF((F75-I75-K75)&lt;=Datos!$G$7,"0",IF((F75-I75-K75)&lt;=Datos!$G$8,((F75-I75-K75)-Datos!$F$8)*Datos!$I$6,IF((F75-I75-K75)&lt;=Datos!$G$9,Datos!$I$8+((F75-I75-K75)-Datos!$F$9)*Datos!$J$6,IF((F75-I75-K75)&gt;=Datos!$F$10,(Datos!$I$8+Datos!$J$8)+((F75-I75-K75)-Datos!$F$10)*Datos!$K$6))))</f>
        <v>0</v>
      </c>
      <c r="K75" s="113">
        <v>0</v>
      </c>
      <c r="L75" s="113">
        <v>0</v>
      </c>
      <c r="M75" s="113">
        <f t="shared" ref="M75" si="34">SUM(I75:L75)</f>
        <v>0</v>
      </c>
      <c r="N75" s="100">
        <f t="shared" ref="N75" si="35">+H75-M75</f>
        <v>25000</v>
      </c>
    </row>
    <row r="76" spans="1:14" s="16" customFormat="1" ht="32.1" customHeight="1" x14ac:dyDescent="0.2">
      <c r="A76" s="125">
        <v>60</v>
      </c>
      <c r="B76" s="109" t="s">
        <v>265</v>
      </c>
      <c r="C76" s="101" t="s">
        <v>304</v>
      </c>
      <c r="D76" s="126" t="s">
        <v>297</v>
      </c>
      <c r="E76" s="102" t="s">
        <v>261</v>
      </c>
      <c r="F76" s="113">
        <v>13000</v>
      </c>
      <c r="G76" s="113">
        <v>0</v>
      </c>
      <c r="H76" s="113">
        <f t="shared" ref="H76:H88" si="36">SUM(F76:G76)</f>
        <v>13000</v>
      </c>
      <c r="I76" s="113">
        <v>0</v>
      </c>
      <c r="J76" s="212" t="str">
        <f>IF((F76-I76-K76)&lt;=Datos!$G$7,"0",IF((F76-I76-K76)&lt;=Datos!$G$8,((F76-I76-K76)-Datos!$F$8)*Datos!$I$6,IF((F76-I76-K76)&lt;=Datos!$G$9,Datos!$I$8+((F76-I76-K76)-Datos!$F$9)*Datos!$J$6,IF((F76-I76-K76)&gt;=Datos!$F$10,(Datos!$I$8+Datos!$J$8)+((F76-I76-K76)-Datos!$F$10)*Datos!$K$6))))</f>
        <v>0</v>
      </c>
      <c r="K76" s="113">
        <v>0</v>
      </c>
      <c r="L76" s="113">
        <v>0</v>
      </c>
      <c r="M76" s="113">
        <f t="shared" ref="M76:M88" si="37">SUM(I76:L76)</f>
        <v>0</v>
      </c>
      <c r="N76" s="100">
        <f t="shared" ref="N76:N88" si="38">+H76-M76</f>
        <v>13000</v>
      </c>
    </row>
    <row r="77" spans="1:14" s="16" customFormat="1" ht="32.1" customHeight="1" x14ac:dyDescent="0.2">
      <c r="A77" s="125">
        <v>61</v>
      </c>
      <c r="B77" s="109" t="s">
        <v>265</v>
      </c>
      <c r="C77" s="101" t="s">
        <v>608</v>
      </c>
      <c r="D77" s="126" t="s">
        <v>297</v>
      </c>
      <c r="E77" s="102" t="s">
        <v>261</v>
      </c>
      <c r="F77" s="113">
        <v>13000</v>
      </c>
      <c r="G77" s="113">
        <v>0</v>
      </c>
      <c r="H77" s="113">
        <f t="shared" si="36"/>
        <v>13000</v>
      </c>
      <c r="I77" s="113">
        <v>0</v>
      </c>
      <c r="J77" s="212" t="str">
        <f>IF((F77-I77-K77)&lt;=Datos!$G$7,"0",IF((F77-I77-K77)&lt;=Datos!$G$8,((F77-I77-K77)-Datos!$F$8)*Datos!$I$6,IF((F77-I77-K77)&lt;=Datos!$G$9,Datos!$I$8+((F77-I77-K77)-Datos!$F$9)*Datos!$J$6,IF((F77-I77-K77)&gt;=Datos!$F$10,(Datos!$I$8+Datos!$J$8)+((F77-I77-K77)-Datos!$F$10)*Datos!$K$6))))</f>
        <v>0</v>
      </c>
      <c r="K77" s="113">
        <v>0</v>
      </c>
      <c r="L77" s="113">
        <v>0</v>
      </c>
      <c r="M77" s="113">
        <f t="shared" si="37"/>
        <v>0</v>
      </c>
      <c r="N77" s="100">
        <f t="shared" si="38"/>
        <v>13000</v>
      </c>
    </row>
    <row r="78" spans="1:14" s="16" customFormat="1" ht="32.1" customHeight="1" x14ac:dyDescent="0.2">
      <c r="A78" s="125">
        <v>62</v>
      </c>
      <c r="B78" s="109" t="s">
        <v>265</v>
      </c>
      <c r="C78" s="101" t="s">
        <v>608</v>
      </c>
      <c r="D78" s="126" t="s">
        <v>297</v>
      </c>
      <c r="E78" s="102" t="s">
        <v>261</v>
      </c>
      <c r="F78" s="113">
        <v>13000</v>
      </c>
      <c r="G78" s="113">
        <v>0</v>
      </c>
      <c r="H78" s="113">
        <f t="shared" si="36"/>
        <v>13000</v>
      </c>
      <c r="I78" s="113">
        <v>0</v>
      </c>
      <c r="J78" s="212" t="str">
        <f>IF((F78-I78-K78)&lt;=Datos!$G$7,"0",IF((F78-I78-K78)&lt;=Datos!$G$8,((F78-I78-K78)-Datos!$F$8)*Datos!$I$6,IF((F78-I78-K78)&lt;=Datos!$G$9,Datos!$I$8+((F78-I78-K78)-Datos!$F$9)*Datos!$J$6,IF((F78-I78-K78)&gt;=Datos!$F$10,(Datos!$I$8+Datos!$J$8)+((F78-I78-K78)-Datos!$F$10)*Datos!$K$6))))</f>
        <v>0</v>
      </c>
      <c r="K78" s="113">
        <v>0</v>
      </c>
      <c r="L78" s="113">
        <v>0</v>
      </c>
      <c r="M78" s="113">
        <f t="shared" si="37"/>
        <v>0</v>
      </c>
      <c r="N78" s="100">
        <f t="shared" si="38"/>
        <v>13000</v>
      </c>
    </row>
    <row r="79" spans="1:14" s="16" customFormat="1" ht="32.1" customHeight="1" x14ac:dyDescent="0.2">
      <c r="A79" s="125">
        <v>63</v>
      </c>
      <c r="B79" s="109" t="s">
        <v>265</v>
      </c>
      <c r="C79" s="101" t="s">
        <v>608</v>
      </c>
      <c r="D79" s="126" t="s">
        <v>297</v>
      </c>
      <c r="E79" s="102" t="s">
        <v>261</v>
      </c>
      <c r="F79" s="113">
        <v>13000</v>
      </c>
      <c r="G79" s="113">
        <v>0</v>
      </c>
      <c r="H79" s="113">
        <f t="shared" si="36"/>
        <v>13000</v>
      </c>
      <c r="I79" s="113">
        <v>0</v>
      </c>
      <c r="J79" s="212" t="str">
        <f>IF((F79-I79-K79)&lt;=Datos!$G$7,"0",IF((F79-I79-K79)&lt;=Datos!$G$8,((F79-I79-K79)-Datos!$F$8)*Datos!$I$6,IF((F79-I79-K79)&lt;=Datos!$G$9,Datos!$I$8+((F79-I79-K79)-Datos!$F$9)*Datos!$J$6,IF((F79-I79-K79)&gt;=Datos!$F$10,(Datos!$I$8+Datos!$J$8)+((F79-I79-K79)-Datos!$F$10)*Datos!$K$6))))</f>
        <v>0</v>
      </c>
      <c r="K79" s="113">
        <v>0</v>
      </c>
      <c r="L79" s="113">
        <v>0</v>
      </c>
      <c r="M79" s="113">
        <f t="shared" si="37"/>
        <v>0</v>
      </c>
      <c r="N79" s="100">
        <f t="shared" si="38"/>
        <v>13000</v>
      </c>
    </row>
    <row r="80" spans="1:14" s="16" customFormat="1" ht="32.1" customHeight="1" x14ac:dyDescent="0.2">
      <c r="A80" s="125">
        <v>64</v>
      </c>
      <c r="B80" s="109" t="s">
        <v>265</v>
      </c>
      <c r="C80" s="101" t="s">
        <v>608</v>
      </c>
      <c r="D80" s="126" t="s">
        <v>297</v>
      </c>
      <c r="E80" s="102" t="s">
        <v>19</v>
      </c>
      <c r="F80" s="113">
        <v>13000</v>
      </c>
      <c r="G80" s="113">
        <v>0</v>
      </c>
      <c r="H80" s="113">
        <f t="shared" si="36"/>
        <v>13000</v>
      </c>
      <c r="I80" s="113">
        <v>0</v>
      </c>
      <c r="J80" s="212" t="str">
        <f>IF((F80-I80-K80)&lt;=Datos!$G$7,"0",IF((F80-I80-K80)&lt;=Datos!$G$8,((F80-I80-K80)-Datos!$F$8)*Datos!$I$6,IF((F80-I80-K80)&lt;=Datos!$G$9,Datos!$I$8+((F80-I80-K80)-Datos!$F$9)*Datos!$J$6,IF((F80-I80-K80)&gt;=Datos!$F$10,(Datos!$I$8+Datos!$J$8)+((F80-I80-K80)-Datos!$F$10)*Datos!$K$6))))</f>
        <v>0</v>
      </c>
      <c r="K80" s="113">
        <v>0</v>
      </c>
      <c r="L80" s="113">
        <v>0</v>
      </c>
      <c r="M80" s="113">
        <f t="shared" si="37"/>
        <v>0</v>
      </c>
      <c r="N80" s="100">
        <f t="shared" si="38"/>
        <v>13000</v>
      </c>
    </row>
    <row r="81" spans="1:14" s="1" customFormat="1" ht="32.1" customHeight="1" x14ac:dyDescent="0.2">
      <c r="A81" s="125">
        <v>65</v>
      </c>
      <c r="B81" s="109" t="s">
        <v>265</v>
      </c>
      <c r="C81" s="101" t="s">
        <v>304</v>
      </c>
      <c r="D81" s="126" t="s">
        <v>297</v>
      </c>
      <c r="E81" s="102" t="s">
        <v>261</v>
      </c>
      <c r="F81" s="113">
        <v>16000</v>
      </c>
      <c r="G81" s="113">
        <v>0</v>
      </c>
      <c r="H81" s="113">
        <f t="shared" si="36"/>
        <v>16000</v>
      </c>
      <c r="I81" s="113">
        <v>0</v>
      </c>
      <c r="J81" s="212" t="str">
        <f>IF((F81-I81-K81)&lt;=Datos!$G$7,"0",IF((F81-I81-K81)&lt;=Datos!$G$8,((F81-I81-K81)-Datos!$F$8)*Datos!$I$6,IF((F81-I81-K81)&lt;=Datos!$G$9,Datos!$I$8+((F81-I81-K81)-Datos!$F$9)*Datos!$J$6,IF((F81-I81-K81)&gt;=Datos!$F$10,(Datos!$I$8+Datos!$J$8)+((F81-I81-K81)-Datos!$F$10)*Datos!$K$6))))</f>
        <v>0</v>
      </c>
      <c r="K81" s="113">
        <v>0</v>
      </c>
      <c r="L81" s="113">
        <v>0</v>
      </c>
      <c r="M81" s="113">
        <f t="shared" si="37"/>
        <v>0</v>
      </c>
      <c r="N81" s="100">
        <f t="shared" si="38"/>
        <v>16000</v>
      </c>
    </row>
    <row r="82" spans="1:14" s="1" customFormat="1" ht="32.1" customHeight="1" x14ac:dyDescent="0.2">
      <c r="A82" s="125">
        <v>66</v>
      </c>
      <c r="B82" s="109" t="s">
        <v>265</v>
      </c>
      <c r="C82" s="109" t="s">
        <v>608</v>
      </c>
      <c r="D82" s="126" t="s">
        <v>297</v>
      </c>
      <c r="E82" s="102" t="s">
        <v>261</v>
      </c>
      <c r="F82" s="113">
        <v>16000</v>
      </c>
      <c r="G82" s="113">
        <v>0</v>
      </c>
      <c r="H82" s="113">
        <f t="shared" si="36"/>
        <v>16000</v>
      </c>
      <c r="I82" s="113">
        <v>0</v>
      </c>
      <c r="J82" s="212" t="str">
        <f>IF((F82-I82-K82)&lt;=Datos!$G$7,"0",IF((F82-I82-K82)&lt;=Datos!$G$8,((F82-I82-K82)-Datos!$F$8)*Datos!$I$6,IF((F82-I82-K82)&lt;=Datos!$G$9,Datos!$I$8+((F82-I82-K82)-Datos!$F$9)*Datos!$J$6,IF((F82-I82-K82)&gt;=Datos!$F$10,(Datos!$I$8+Datos!$J$8)+((F82-I82-K82)-Datos!$F$10)*Datos!$K$6))))</f>
        <v>0</v>
      </c>
      <c r="K82" s="113">
        <v>0</v>
      </c>
      <c r="L82" s="113">
        <v>0</v>
      </c>
      <c r="M82" s="113">
        <f t="shared" si="37"/>
        <v>0</v>
      </c>
      <c r="N82" s="100">
        <f t="shared" si="38"/>
        <v>16000</v>
      </c>
    </row>
    <row r="83" spans="1:14" s="16" customFormat="1" ht="32.1" customHeight="1" x14ac:dyDescent="0.2">
      <c r="A83" s="125">
        <v>67</v>
      </c>
      <c r="B83" s="109" t="s">
        <v>265</v>
      </c>
      <c r="C83" s="101" t="s">
        <v>700</v>
      </c>
      <c r="D83" s="126" t="s">
        <v>297</v>
      </c>
      <c r="E83" s="102" t="s">
        <v>261</v>
      </c>
      <c r="F83" s="113">
        <v>30000</v>
      </c>
      <c r="G83" s="113">
        <v>0</v>
      </c>
      <c r="H83" s="113">
        <f t="shared" si="36"/>
        <v>30000</v>
      </c>
      <c r="I83" s="113">
        <v>0</v>
      </c>
      <c r="J83" s="212" t="str">
        <f>IF((F83-I83-K83)&lt;=Datos!$G$7,"0",IF((F83-I83-K83)&lt;=Datos!$G$8,((F83-I83-K83)-Datos!$F$8)*Datos!$I$6,IF((F83-I83-K83)&lt;=Datos!$G$9,Datos!$I$8+((F83-I83-K83)-Datos!$F$9)*Datos!$J$6,IF((F83-I83-K83)&gt;=Datos!$F$10,(Datos!$I$8+Datos!$J$8)+((F83-I83-K83)-Datos!$F$10)*Datos!$K$6))))</f>
        <v>0</v>
      </c>
      <c r="K83" s="113">
        <v>0</v>
      </c>
      <c r="L83" s="113">
        <v>0</v>
      </c>
      <c r="M83" s="113">
        <f t="shared" si="37"/>
        <v>0</v>
      </c>
      <c r="N83" s="100">
        <f t="shared" si="38"/>
        <v>30000</v>
      </c>
    </row>
    <row r="84" spans="1:14" s="1" customFormat="1" ht="32.1" customHeight="1" x14ac:dyDescent="0.2">
      <c r="A84" s="125">
        <v>68</v>
      </c>
      <c r="B84" s="109" t="s">
        <v>265</v>
      </c>
      <c r="C84" s="101" t="s">
        <v>304</v>
      </c>
      <c r="D84" s="126" t="s">
        <v>297</v>
      </c>
      <c r="E84" s="102" t="s">
        <v>261</v>
      </c>
      <c r="F84" s="113">
        <v>13000</v>
      </c>
      <c r="G84" s="113">
        <v>0</v>
      </c>
      <c r="H84" s="113">
        <f t="shared" si="36"/>
        <v>13000</v>
      </c>
      <c r="I84" s="113">
        <v>0</v>
      </c>
      <c r="J84" s="212" t="str">
        <f>IF((F84-I84-K84)&lt;=Datos!$G$7,"0",IF((F84-I84-K84)&lt;=Datos!$G$8,((F84-I84-K84)-Datos!$F$8)*Datos!$I$6,IF((F84-I84-K84)&lt;=Datos!$G$9,Datos!$I$8+((F84-I84-K84)-Datos!$F$9)*Datos!$J$6,IF((F84-I84-K84)&gt;=Datos!$F$10,(Datos!$I$8+Datos!$J$8)+((F84-I84-K84)-Datos!$F$10)*Datos!$K$6))))</f>
        <v>0</v>
      </c>
      <c r="K84" s="113">
        <v>0</v>
      </c>
      <c r="L84" s="113">
        <v>0</v>
      </c>
      <c r="M84" s="113">
        <f t="shared" si="37"/>
        <v>0</v>
      </c>
      <c r="N84" s="100">
        <f t="shared" si="38"/>
        <v>13000</v>
      </c>
    </row>
    <row r="85" spans="1:14" s="16" customFormat="1" ht="32.1" customHeight="1" x14ac:dyDescent="0.2">
      <c r="A85" s="125">
        <v>69</v>
      </c>
      <c r="B85" s="109" t="s">
        <v>265</v>
      </c>
      <c r="C85" s="101" t="s">
        <v>954</v>
      </c>
      <c r="D85" s="126" t="s">
        <v>297</v>
      </c>
      <c r="E85" s="102" t="s">
        <v>261</v>
      </c>
      <c r="F85" s="113">
        <v>40000</v>
      </c>
      <c r="G85" s="113">
        <v>0</v>
      </c>
      <c r="H85" s="113">
        <f t="shared" si="36"/>
        <v>40000</v>
      </c>
      <c r="I85" s="113">
        <v>0</v>
      </c>
      <c r="J85" s="212">
        <f>IF((F85-I85-K85)&lt;=Datos!$G$7,"0",IF((F85-I85-K85)&lt;=Datos!$G$8,((F85-I85-K85)-Datos!$F$8)*Datos!$I$6,IF((F85-I85-K85)&lt;=Datos!$G$9,Datos!$I$8+((F85-I85-K85)-Datos!$F$9)*Datos!$J$6,IF((F85-I85-K85)&gt;=Datos!$F$10,(Datos!$I$8+Datos!$J$8)+((F85-I85-K85)-Datos!$F$10)*Datos!$K$6))))</f>
        <v>797.24849999999969</v>
      </c>
      <c r="K85" s="113">
        <v>0</v>
      </c>
      <c r="L85" s="113">
        <v>0</v>
      </c>
      <c r="M85" s="113">
        <f t="shared" si="37"/>
        <v>797.24849999999969</v>
      </c>
      <c r="N85" s="100">
        <f t="shared" si="38"/>
        <v>39202.751499999998</v>
      </c>
    </row>
    <row r="86" spans="1:14" s="16" customFormat="1" ht="32.1" customHeight="1" x14ac:dyDescent="0.2">
      <c r="A86" s="125">
        <v>70</v>
      </c>
      <c r="B86" s="109" t="s">
        <v>265</v>
      </c>
      <c r="C86" s="101" t="s">
        <v>608</v>
      </c>
      <c r="D86" s="126" t="s">
        <v>297</v>
      </c>
      <c r="E86" s="102" t="s">
        <v>261</v>
      </c>
      <c r="F86" s="113">
        <v>13000</v>
      </c>
      <c r="G86" s="113">
        <v>0</v>
      </c>
      <c r="H86" s="113">
        <f t="shared" ref="H86:H87" si="39">SUM(F86:G86)</f>
        <v>13000</v>
      </c>
      <c r="I86" s="113">
        <v>0</v>
      </c>
      <c r="J86" s="212" t="str">
        <f>IF((F86-I86-K86)&lt;=Datos!$G$7,"0",IF((F86-I86-K86)&lt;=Datos!$G$8,((F86-I86-K86)-Datos!$F$8)*Datos!$I$6,IF((F86-I86-K86)&lt;=Datos!$G$9,Datos!$I$8+((F86-I86-K86)-Datos!$F$9)*Datos!$J$6,IF((F86-I86-K86)&gt;=Datos!$F$10,(Datos!$I$8+Datos!$J$8)+((F86-I86-K86)-Datos!$F$10)*Datos!$K$6))))</f>
        <v>0</v>
      </c>
      <c r="K86" s="113">
        <v>0</v>
      </c>
      <c r="L86" s="113">
        <v>0</v>
      </c>
      <c r="M86" s="113">
        <f t="shared" ref="M86:M87" si="40">SUM(I86:L86)</f>
        <v>0</v>
      </c>
      <c r="N86" s="100">
        <f t="shared" ref="N86:N87" si="41">+H86-M86</f>
        <v>13000</v>
      </c>
    </row>
    <row r="87" spans="1:14" s="16" customFormat="1" ht="32.1" customHeight="1" x14ac:dyDescent="0.2">
      <c r="A87" s="125">
        <v>71</v>
      </c>
      <c r="B87" s="109" t="s">
        <v>265</v>
      </c>
      <c r="C87" s="101" t="s">
        <v>608</v>
      </c>
      <c r="D87" s="126" t="s">
        <v>297</v>
      </c>
      <c r="E87" s="102" t="s">
        <v>261</v>
      </c>
      <c r="F87" s="113">
        <v>13000</v>
      </c>
      <c r="G87" s="113">
        <v>0</v>
      </c>
      <c r="H87" s="113">
        <f t="shared" si="39"/>
        <v>13000</v>
      </c>
      <c r="I87" s="113">
        <v>0</v>
      </c>
      <c r="J87" s="212" t="str">
        <f>IF((F87-I87-K87)&lt;=Datos!$G$7,"0",IF((F87-I87-K87)&lt;=Datos!$G$8,((F87-I87-K87)-Datos!$F$8)*Datos!$I$6,IF((F87-I87-K87)&lt;=Datos!$G$9,Datos!$I$8+((F87-I87-K87)-Datos!$F$9)*Datos!$J$6,IF((F87-I87-K87)&gt;=Datos!$F$10,(Datos!$I$8+Datos!$J$8)+((F87-I87-K87)-Datos!$F$10)*Datos!$K$6))))</f>
        <v>0</v>
      </c>
      <c r="K87" s="113">
        <v>0</v>
      </c>
      <c r="L87" s="113">
        <v>0</v>
      </c>
      <c r="M87" s="113">
        <f t="shared" si="40"/>
        <v>0</v>
      </c>
      <c r="N87" s="100">
        <f t="shared" si="41"/>
        <v>13000</v>
      </c>
    </row>
    <row r="88" spans="1:14" s="16" customFormat="1" ht="32.1" customHeight="1" x14ac:dyDescent="0.2">
      <c r="A88" s="125">
        <v>72</v>
      </c>
      <c r="B88" s="109" t="s">
        <v>265</v>
      </c>
      <c r="C88" s="101" t="s">
        <v>608</v>
      </c>
      <c r="D88" s="126" t="s">
        <v>297</v>
      </c>
      <c r="E88" s="102" t="s">
        <v>261</v>
      </c>
      <c r="F88" s="113">
        <v>13000</v>
      </c>
      <c r="G88" s="113">
        <v>0</v>
      </c>
      <c r="H88" s="113">
        <f t="shared" si="36"/>
        <v>13000</v>
      </c>
      <c r="I88" s="113">
        <v>0</v>
      </c>
      <c r="J88" s="212" t="str">
        <f>IF((F88-I88-K88)&lt;=Datos!$G$7,"0",IF((F88-I88-K88)&lt;=Datos!$G$8,((F88-I88-K88)-Datos!$F$8)*Datos!$I$6,IF((F88-I88-K88)&lt;=Datos!$G$9,Datos!$I$8+((F88-I88-K88)-Datos!$F$9)*Datos!$J$6,IF((F88-I88-K88)&gt;=Datos!$F$10,(Datos!$I$8+Datos!$J$8)+((F88-I88-K88)-Datos!$F$10)*Datos!$K$6))))</f>
        <v>0</v>
      </c>
      <c r="K88" s="113">
        <v>0</v>
      </c>
      <c r="L88" s="113">
        <v>0</v>
      </c>
      <c r="M88" s="113">
        <f t="shared" si="37"/>
        <v>0</v>
      </c>
      <c r="N88" s="100">
        <f t="shared" si="38"/>
        <v>13000</v>
      </c>
    </row>
    <row r="89" spans="1:14" s="16" customFormat="1" ht="32.1" customHeight="1" x14ac:dyDescent="0.2">
      <c r="A89" s="125">
        <v>73</v>
      </c>
      <c r="B89" s="109" t="s">
        <v>265</v>
      </c>
      <c r="C89" s="101" t="s">
        <v>304</v>
      </c>
      <c r="D89" s="126" t="s">
        <v>297</v>
      </c>
      <c r="E89" s="102" t="s">
        <v>261</v>
      </c>
      <c r="F89" s="113">
        <v>13000</v>
      </c>
      <c r="G89" s="113">
        <v>0</v>
      </c>
      <c r="H89" s="113">
        <f t="shared" ref="H89" si="42">SUM(F89:G89)</f>
        <v>13000</v>
      </c>
      <c r="I89" s="113">
        <v>0</v>
      </c>
      <c r="J89" s="212" t="str">
        <f>IF((F89-I89-K89)&lt;=Datos!$G$7,"0",IF((F89-I89-K89)&lt;=Datos!$G$8,((F89-I89-K89)-Datos!$F$8)*Datos!$I$6,IF((F89-I89-K89)&lt;=Datos!$G$9,Datos!$I$8+((F89-I89-K89)-Datos!$F$9)*Datos!$J$6,IF((F89-I89-K89)&gt;=Datos!$F$10,(Datos!$I$8+Datos!$J$8)+((F89-I89-K89)-Datos!$F$10)*Datos!$K$6))))</f>
        <v>0</v>
      </c>
      <c r="K89" s="113">
        <v>0</v>
      </c>
      <c r="L89" s="113">
        <v>0</v>
      </c>
      <c r="M89" s="113">
        <f t="shared" ref="M89" si="43">SUM(I89:L89)</f>
        <v>0</v>
      </c>
      <c r="N89" s="100">
        <f t="shared" ref="N89" si="44">+H89-M89</f>
        <v>13000</v>
      </c>
    </row>
    <row r="90" spans="1:14" s="7" customFormat="1" ht="36.75" customHeight="1" x14ac:dyDescent="0.2">
      <c r="A90" s="310" t="s">
        <v>422</v>
      </c>
      <c r="B90" s="311"/>
      <c r="C90" s="103">
        <v>15</v>
      </c>
      <c r="D90" s="129"/>
      <c r="E90" s="130"/>
      <c r="F90" s="131">
        <f t="shared" ref="F90:N90" si="45">SUM(F75:F89)</f>
        <v>257000</v>
      </c>
      <c r="G90" s="131">
        <f t="shared" si="45"/>
        <v>0</v>
      </c>
      <c r="H90" s="131">
        <f t="shared" si="45"/>
        <v>257000</v>
      </c>
      <c r="I90" s="131">
        <f t="shared" si="45"/>
        <v>0</v>
      </c>
      <c r="J90" s="131">
        <f t="shared" si="45"/>
        <v>797.24849999999969</v>
      </c>
      <c r="K90" s="131">
        <f t="shared" si="45"/>
        <v>0</v>
      </c>
      <c r="L90" s="131">
        <f t="shared" si="45"/>
        <v>0</v>
      </c>
      <c r="M90" s="131">
        <f t="shared" si="45"/>
        <v>797.24849999999969</v>
      </c>
      <c r="N90" s="131">
        <f t="shared" si="45"/>
        <v>256202.75150000001</v>
      </c>
    </row>
    <row r="91" spans="1:14" ht="29.25" customHeight="1" x14ac:dyDescent="0.2">
      <c r="A91" s="299" t="s">
        <v>432</v>
      </c>
      <c r="B91" s="300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1"/>
    </row>
    <row r="92" spans="1:14" s="1" customFormat="1" ht="32.1" customHeight="1" x14ac:dyDescent="0.2">
      <c r="A92" s="181">
        <v>74</v>
      </c>
      <c r="B92" s="91" t="s">
        <v>310</v>
      </c>
      <c r="C92" s="182" t="s">
        <v>608</v>
      </c>
      <c r="D92" s="183" t="s">
        <v>297</v>
      </c>
      <c r="E92" s="183" t="s">
        <v>261</v>
      </c>
      <c r="F92" s="93">
        <v>16000</v>
      </c>
      <c r="G92" s="93">
        <v>0</v>
      </c>
      <c r="H92" s="93">
        <f t="shared" ref="H92:H94" si="46">+F92+G92</f>
        <v>16000</v>
      </c>
      <c r="I92" s="93">
        <v>0</v>
      </c>
      <c r="J92" s="94" t="str">
        <f>IF((F92-I92-K92)&lt;=Datos!$G$7,"0",IF((F92-I92-K92)&lt;=Datos!$G$8,((F92-I92-K92)-Datos!$F$8)*Datos!$I$6,IF((F92-I92-K92)&lt;=Datos!$G$9,Datos!$I$8+((F92-I92-K92)-Datos!$F$9)*Datos!$J$6,IF((F92-I92-K92)&gt;=Datos!$F$10,(Datos!$I$8+Datos!$J$8)+((F92-I92-K92)-Datos!$F$10)*Datos!$K$6))))</f>
        <v>0</v>
      </c>
      <c r="K92" s="93">
        <v>0</v>
      </c>
      <c r="L92" s="93">
        <v>0</v>
      </c>
      <c r="M92" s="93">
        <f t="shared" ref="M92:M94" si="47">SUM(I92:L92)</f>
        <v>0</v>
      </c>
      <c r="N92" s="95">
        <f t="shared" ref="N92:N94" si="48">+F92-M92</f>
        <v>16000</v>
      </c>
    </row>
    <row r="93" spans="1:14" s="1" customFormat="1" ht="32.1" customHeight="1" x14ac:dyDescent="0.2">
      <c r="A93" s="181">
        <v>75</v>
      </c>
      <c r="B93" s="91" t="s">
        <v>310</v>
      </c>
      <c r="C93" s="182" t="s">
        <v>608</v>
      </c>
      <c r="D93" s="183" t="s">
        <v>297</v>
      </c>
      <c r="E93" s="183" t="s">
        <v>261</v>
      </c>
      <c r="F93" s="93">
        <v>16000</v>
      </c>
      <c r="G93" s="93">
        <v>0</v>
      </c>
      <c r="H93" s="93">
        <f t="shared" si="46"/>
        <v>16000</v>
      </c>
      <c r="I93" s="93">
        <v>0</v>
      </c>
      <c r="J93" s="94" t="str">
        <f>IF((F93-I93-K93)&lt;=Datos!$G$7,"0",IF((F93-I93-K93)&lt;=Datos!$G$8,((F93-I93-K93)-Datos!$F$8)*Datos!$I$6,IF((F93-I93-K93)&lt;=Datos!$G$9,Datos!$I$8+((F93-I93-K93)-Datos!$F$9)*Datos!$J$6,IF((F93-I93-K93)&gt;=Datos!$F$10,(Datos!$I$8+Datos!$J$8)+((F93-I93-K93)-Datos!$F$10)*Datos!$K$6))))</f>
        <v>0</v>
      </c>
      <c r="K93" s="93">
        <v>0</v>
      </c>
      <c r="L93" s="93">
        <v>0</v>
      </c>
      <c r="M93" s="93">
        <f t="shared" si="47"/>
        <v>0</v>
      </c>
      <c r="N93" s="95">
        <f t="shared" si="48"/>
        <v>16000</v>
      </c>
    </row>
    <row r="94" spans="1:14" s="1" customFormat="1" ht="32.1" customHeight="1" x14ac:dyDescent="0.2">
      <c r="A94" s="181">
        <v>76</v>
      </c>
      <c r="B94" s="91" t="s">
        <v>310</v>
      </c>
      <c r="C94" s="182" t="s">
        <v>608</v>
      </c>
      <c r="D94" s="183" t="s">
        <v>297</v>
      </c>
      <c r="E94" s="183" t="s">
        <v>261</v>
      </c>
      <c r="F94" s="93">
        <v>13000</v>
      </c>
      <c r="G94" s="93">
        <v>0</v>
      </c>
      <c r="H94" s="93">
        <f t="shared" si="46"/>
        <v>13000</v>
      </c>
      <c r="I94" s="93">
        <v>0</v>
      </c>
      <c r="J94" s="94" t="str">
        <f>IF((F94-I94-K94)&lt;=Datos!$G$7,"0",IF((F94-I94-K94)&lt;=Datos!$G$8,((F94-I94-K94)-Datos!$F$8)*Datos!$I$6,IF((F94-I94-K94)&lt;=Datos!$G$9,Datos!$I$8+((F94-I94-K94)-Datos!$F$9)*Datos!$J$6,IF((F94-I94-K94)&gt;=Datos!$F$10,(Datos!$I$8+Datos!$J$8)+((F94-I94-K94)-Datos!$F$10)*Datos!$K$6))))</f>
        <v>0</v>
      </c>
      <c r="K94" s="93">
        <v>0</v>
      </c>
      <c r="L94" s="93">
        <v>0</v>
      </c>
      <c r="M94" s="93">
        <f t="shared" si="47"/>
        <v>0</v>
      </c>
      <c r="N94" s="95">
        <f t="shared" si="48"/>
        <v>13000</v>
      </c>
    </row>
    <row r="95" spans="1:14" s="1" customFormat="1" ht="32.1" customHeight="1" x14ac:dyDescent="0.2">
      <c r="A95" s="181">
        <v>77</v>
      </c>
      <c r="B95" s="91" t="s">
        <v>310</v>
      </c>
      <c r="C95" s="182" t="s">
        <v>304</v>
      </c>
      <c r="D95" s="92" t="s">
        <v>297</v>
      </c>
      <c r="E95" s="183" t="s">
        <v>19</v>
      </c>
      <c r="F95" s="93">
        <v>20000</v>
      </c>
      <c r="G95" s="93">
        <v>0</v>
      </c>
      <c r="H95" s="93">
        <f t="shared" ref="H95" si="49">+F95+G95</f>
        <v>20000</v>
      </c>
      <c r="I95" s="93">
        <v>0</v>
      </c>
      <c r="J95" s="94" t="str">
        <f>IF((F95-I95-K95)&lt;=Datos!$G$7,"0",IF((F95-I95-K95)&lt;=Datos!$G$8,((F95-I95-K95)-Datos!$F$8)*Datos!$I$6,IF((F95-I95-K95)&lt;=Datos!$G$9,Datos!$I$8+((F95-I95-K95)-Datos!$F$9)*Datos!$J$6,IF((F95-I95-K95)&gt;=Datos!$F$10,(Datos!$I$8+Datos!$J$8)+((F95-I95-K95)-Datos!$F$10)*Datos!$K$6))))</f>
        <v>0</v>
      </c>
      <c r="K95" s="93">
        <v>0</v>
      </c>
      <c r="L95" s="93">
        <v>0</v>
      </c>
      <c r="M95" s="93">
        <v>0</v>
      </c>
      <c r="N95" s="95">
        <f t="shared" ref="N95" si="50">+H95-M95</f>
        <v>20000</v>
      </c>
    </row>
    <row r="96" spans="1:14" s="1" customFormat="1" ht="32.1" customHeight="1" x14ac:dyDescent="0.2">
      <c r="A96" s="181">
        <v>78</v>
      </c>
      <c r="B96" s="91" t="s">
        <v>310</v>
      </c>
      <c r="C96" s="182" t="s">
        <v>608</v>
      </c>
      <c r="D96" s="92" t="s">
        <v>297</v>
      </c>
      <c r="E96" s="183" t="s">
        <v>261</v>
      </c>
      <c r="F96" s="93">
        <v>13000</v>
      </c>
      <c r="G96" s="93">
        <v>0</v>
      </c>
      <c r="H96" s="93">
        <f t="shared" ref="H96:H97" si="51">+F96+G96</f>
        <v>13000</v>
      </c>
      <c r="I96" s="93">
        <v>0</v>
      </c>
      <c r="J96" s="94" t="str">
        <f>IF((F96-I96-K96)&lt;=Datos!$G$7,"0",IF((F96-I96-K96)&lt;=Datos!$G$8,((F96-I96-K96)-Datos!$F$8)*Datos!$I$6,IF((F96-I96-K96)&lt;=Datos!$G$9,Datos!$I$8+((F96-I96-K96)-Datos!$F$9)*Datos!$J$6,IF((F96-I96-K96)&gt;=Datos!$F$10,(Datos!$I$8+Datos!$J$8)+((F96-I96-K96)-Datos!$F$10)*Datos!$K$6))))</f>
        <v>0</v>
      </c>
      <c r="K96" s="93">
        <v>0</v>
      </c>
      <c r="L96" s="93">
        <v>0</v>
      </c>
      <c r="M96" s="93">
        <f t="shared" ref="M96:M97" si="52">SUM(I96:L96)</f>
        <v>0</v>
      </c>
      <c r="N96" s="95">
        <f t="shared" ref="N96:N97" si="53">+F96-M96</f>
        <v>13000</v>
      </c>
    </row>
    <row r="97" spans="1:14" s="1" customFormat="1" ht="32.1" customHeight="1" x14ac:dyDescent="0.2">
      <c r="A97" s="181">
        <v>79</v>
      </c>
      <c r="B97" s="91" t="s">
        <v>310</v>
      </c>
      <c r="C97" s="182" t="s">
        <v>608</v>
      </c>
      <c r="D97" s="92" t="s">
        <v>297</v>
      </c>
      <c r="E97" s="183" t="s">
        <v>261</v>
      </c>
      <c r="F97" s="93">
        <v>18000</v>
      </c>
      <c r="G97" s="93">
        <v>0</v>
      </c>
      <c r="H97" s="93">
        <f t="shared" si="51"/>
        <v>18000</v>
      </c>
      <c r="I97" s="93">
        <v>0</v>
      </c>
      <c r="J97" s="94" t="str">
        <f>IF((F97-I97-K97)&lt;=Datos!$G$7,"0",IF((F97-I97-K97)&lt;=Datos!$G$8,((F97-I97-K97)-Datos!$F$8)*Datos!$I$6,IF((F97-I97-K97)&lt;=Datos!$G$9,Datos!$I$8+((F97-I97-K97)-Datos!$F$9)*Datos!$J$6,IF((F97-I97-K97)&gt;=Datos!$F$10,(Datos!$I$8+Datos!$J$8)+((F97-I97-K97)-Datos!$F$10)*Datos!$K$6))))</f>
        <v>0</v>
      </c>
      <c r="K97" s="93">
        <v>0</v>
      </c>
      <c r="L97" s="93">
        <v>0</v>
      </c>
      <c r="M97" s="93">
        <f t="shared" si="52"/>
        <v>0</v>
      </c>
      <c r="N97" s="95">
        <f t="shared" si="53"/>
        <v>18000</v>
      </c>
    </row>
    <row r="98" spans="1:14" s="1" customFormat="1" ht="32.1" customHeight="1" x14ac:dyDescent="0.2">
      <c r="A98" s="181">
        <v>80</v>
      </c>
      <c r="B98" s="91" t="s">
        <v>310</v>
      </c>
      <c r="C98" s="182" t="s">
        <v>954</v>
      </c>
      <c r="D98" s="92" t="s">
        <v>297</v>
      </c>
      <c r="E98" s="183" t="s">
        <v>261</v>
      </c>
      <c r="F98" s="93">
        <v>40000</v>
      </c>
      <c r="G98" s="93">
        <v>0</v>
      </c>
      <c r="H98" s="93">
        <f t="shared" ref="H98" si="54">+F98+G98</f>
        <v>40000</v>
      </c>
      <c r="I98" s="93">
        <v>0</v>
      </c>
      <c r="J98" s="94">
        <f>IF((F98-I98-K98)&lt;=Datos!$G$7,"0",IF((F98-I98-K98)&lt;=Datos!$G$8,((F98-I98-K98)-Datos!$F$8)*Datos!$I$6,IF((F98-I98-K98)&lt;=Datos!$G$9,Datos!$I$8+((F98-I98-K98)-Datos!$F$9)*Datos!$J$6,IF((F98-I98-K98)&gt;=Datos!$F$10,(Datos!$I$8+Datos!$J$8)+((F98-I98-K98)-Datos!$F$10)*Datos!$K$6))))</f>
        <v>797.24849999999969</v>
      </c>
      <c r="K98" s="93">
        <v>0</v>
      </c>
      <c r="L98" s="93">
        <v>0</v>
      </c>
      <c r="M98" s="93">
        <f t="shared" ref="M98" si="55">SUM(I98:L98)</f>
        <v>797.24849999999969</v>
      </c>
      <c r="N98" s="95">
        <f t="shared" ref="N98" si="56">+F98-M98</f>
        <v>39202.751499999998</v>
      </c>
    </row>
    <row r="99" spans="1:14" s="1" customFormat="1" ht="32.1" customHeight="1" x14ac:dyDescent="0.2">
      <c r="A99" s="181">
        <v>81</v>
      </c>
      <c r="B99" s="91" t="s">
        <v>310</v>
      </c>
      <c r="C99" s="182" t="s">
        <v>608</v>
      </c>
      <c r="D99" s="92" t="s">
        <v>297</v>
      </c>
      <c r="E99" s="92" t="s">
        <v>261</v>
      </c>
      <c r="F99" s="93">
        <v>13000</v>
      </c>
      <c r="G99" s="93">
        <v>0</v>
      </c>
      <c r="H99" s="93">
        <f t="shared" ref="H99:H117" si="57">+F99+G99</f>
        <v>13000</v>
      </c>
      <c r="I99" s="93">
        <v>0</v>
      </c>
      <c r="J99" s="94" t="str">
        <f>IF((F99-I99-K99)&lt;=Datos!$G$7,"0",IF((F99-I99-K99)&lt;=Datos!$G$8,((F99-I99-K99)-Datos!$F$8)*Datos!$I$6,IF((F99-I99-K99)&lt;=Datos!$G$9,Datos!$I$8+((F99-I99-K99)-Datos!$F$9)*Datos!$J$6,IF((F99-I99-K99)&gt;=Datos!$F$10,(Datos!$I$8+Datos!$J$8)+((F99-I99-K99)-Datos!$F$10)*Datos!$K$6))))</f>
        <v>0</v>
      </c>
      <c r="K99" s="93">
        <v>0</v>
      </c>
      <c r="L99" s="93">
        <v>0</v>
      </c>
      <c r="M99" s="93">
        <f t="shared" ref="M99:M100" si="58">SUM(I99:L99)</f>
        <v>0</v>
      </c>
      <c r="N99" s="95">
        <f t="shared" ref="N99" si="59">+F99-M99</f>
        <v>13000</v>
      </c>
    </row>
    <row r="100" spans="1:14" s="1" customFormat="1" ht="32.1" customHeight="1" x14ac:dyDescent="0.2">
      <c r="A100" s="181">
        <v>82</v>
      </c>
      <c r="B100" s="91" t="s">
        <v>310</v>
      </c>
      <c r="C100" s="109" t="s">
        <v>230</v>
      </c>
      <c r="D100" s="126" t="s">
        <v>297</v>
      </c>
      <c r="E100" s="96" t="s">
        <v>261</v>
      </c>
      <c r="F100" s="113">
        <v>25000</v>
      </c>
      <c r="G100" s="113">
        <v>0</v>
      </c>
      <c r="H100" s="113">
        <f t="shared" si="57"/>
        <v>25000</v>
      </c>
      <c r="I100" s="113">
        <v>0</v>
      </c>
      <c r="J100" s="213" t="str">
        <f>IF((F100-I100-K100)&lt;=Datos!$G$7,"0",IF((F100-I100-K100)&lt;=Datos!$G$8,((F100-I100-K100)-Datos!$F$8)*Datos!$I$6,IF((F100-I100-K100)&lt;=Datos!$G$9,Datos!$I$8+((F100-I100-K100)-Datos!$F$9)*Datos!$J$6,IF((F100-I100-K100)&gt;=Datos!$F$10,(Datos!$I$8+Datos!$J$8)+((F100-I100-K100)-Datos!$F$10)*Datos!$K$6))))</f>
        <v>0</v>
      </c>
      <c r="K100" s="113">
        <v>0</v>
      </c>
      <c r="L100" s="113">
        <v>0</v>
      </c>
      <c r="M100" s="113">
        <f t="shared" si="58"/>
        <v>0</v>
      </c>
      <c r="N100" s="100">
        <f t="shared" ref="N100" si="60">+H100-M100</f>
        <v>25000</v>
      </c>
    </row>
    <row r="101" spans="1:14" s="1" customFormat="1" ht="32.1" customHeight="1" x14ac:dyDescent="0.2">
      <c r="A101" s="181">
        <v>83</v>
      </c>
      <c r="B101" s="91" t="s">
        <v>310</v>
      </c>
      <c r="C101" s="182" t="s">
        <v>608</v>
      </c>
      <c r="D101" s="92" t="s">
        <v>297</v>
      </c>
      <c r="E101" s="92" t="s">
        <v>261</v>
      </c>
      <c r="F101" s="93">
        <v>13000</v>
      </c>
      <c r="G101" s="93">
        <v>0</v>
      </c>
      <c r="H101" s="93">
        <f t="shared" ref="H101:H110" si="61">+F101+G101</f>
        <v>13000</v>
      </c>
      <c r="I101" s="93">
        <v>0</v>
      </c>
      <c r="J101" s="94" t="str">
        <f>IF((F101-I101-K101)&lt;=Datos!$G$7,"0",IF((F101-I101-K101)&lt;=Datos!$G$8,((F101-I101-K101)-Datos!$F$8)*Datos!$I$6,IF((F101-I101-K101)&lt;=Datos!$G$9,Datos!$I$8+((F101-I101-K101)-Datos!$F$9)*Datos!$J$6,IF((F101-I101-K101)&gt;=Datos!$F$10,(Datos!$I$8+Datos!$J$8)+((F101-I101-K101)-Datos!$F$10)*Datos!$K$6))))</f>
        <v>0</v>
      </c>
      <c r="K101" s="93">
        <v>0</v>
      </c>
      <c r="L101" s="93">
        <v>0</v>
      </c>
      <c r="M101" s="93">
        <f t="shared" ref="M101" si="62">SUM(I101:L101)</f>
        <v>0</v>
      </c>
      <c r="N101" s="95">
        <f t="shared" ref="N101" si="63">+F101-M101</f>
        <v>13000</v>
      </c>
    </row>
    <row r="102" spans="1:14" s="1" customFormat="1" ht="32.1" customHeight="1" x14ac:dyDescent="0.2">
      <c r="A102" s="181">
        <v>84</v>
      </c>
      <c r="B102" s="91" t="s">
        <v>310</v>
      </c>
      <c r="C102" s="182" t="s">
        <v>608</v>
      </c>
      <c r="D102" s="92" t="s">
        <v>297</v>
      </c>
      <c r="E102" s="183" t="s">
        <v>261</v>
      </c>
      <c r="F102" s="93">
        <v>13000</v>
      </c>
      <c r="G102" s="93">
        <v>0</v>
      </c>
      <c r="H102" s="93">
        <f t="shared" ref="H102:H108" si="64">+F102+G102</f>
        <v>13000</v>
      </c>
      <c r="I102" s="93">
        <v>0</v>
      </c>
      <c r="J102" s="94" t="str">
        <f>IF((F102-I102-K102)&lt;=Datos!$G$7,"0",IF((F102-I102-K102)&lt;=Datos!$G$8,((F102-I102-K102)-Datos!$F$8)*Datos!$I$6,IF((F102-I102-K102)&lt;=Datos!$G$9,Datos!$I$8+((F102-I102-K102)-Datos!$F$9)*Datos!$J$6,IF((F102-I102-K102)&gt;=Datos!$F$10,(Datos!$I$8+Datos!$J$8)+((F102-I102-K102)-Datos!$F$10)*Datos!$K$6))))</f>
        <v>0</v>
      </c>
      <c r="K102" s="93">
        <v>0</v>
      </c>
      <c r="L102" s="93">
        <v>0</v>
      </c>
      <c r="M102" s="93">
        <f t="shared" ref="M102:M113" si="65">SUM(I102:L102)</f>
        <v>0</v>
      </c>
      <c r="N102" s="95">
        <f t="shared" ref="N102:N108" si="66">+F102-M102</f>
        <v>13000</v>
      </c>
    </row>
    <row r="103" spans="1:14" s="1" customFormat="1" ht="32.1" customHeight="1" x14ac:dyDescent="0.2">
      <c r="A103" s="181">
        <v>85</v>
      </c>
      <c r="B103" s="91" t="s">
        <v>310</v>
      </c>
      <c r="C103" s="182" t="s">
        <v>608</v>
      </c>
      <c r="D103" s="92" t="s">
        <v>297</v>
      </c>
      <c r="E103" s="183" t="s">
        <v>19</v>
      </c>
      <c r="F103" s="93">
        <v>13000</v>
      </c>
      <c r="G103" s="93">
        <v>0</v>
      </c>
      <c r="H103" s="93">
        <f t="shared" si="64"/>
        <v>13000</v>
      </c>
      <c r="I103" s="93">
        <v>0</v>
      </c>
      <c r="J103" s="94" t="str">
        <f>IF((F103-I103-K103)&lt;=Datos!$G$7,"0",IF((F103-I103-K103)&lt;=Datos!$G$8,((F103-I103-K103)-Datos!$F$8)*Datos!$I$6,IF((F103-I103-K103)&lt;=Datos!$G$9,Datos!$I$8+((F103-I103-K103)-Datos!$F$9)*Datos!$J$6,IF((F103-I103-K103)&gt;=Datos!$F$10,(Datos!$I$8+Datos!$J$8)+((F103-I103-K103)-Datos!$F$10)*Datos!$K$6))))</f>
        <v>0</v>
      </c>
      <c r="K103" s="93">
        <v>0</v>
      </c>
      <c r="L103" s="93">
        <v>0</v>
      </c>
      <c r="M103" s="93">
        <f t="shared" si="65"/>
        <v>0</v>
      </c>
      <c r="N103" s="95">
        <f t="shared" si="66"/>
        <v>13000</v>
      </c>
    </row>
    <row r="104" spans="1:14" s="1" customFormat="1" ht="32.1" customHeight="1" x14ac:dyDescent="0.2">
      <c r="A104" s="181">
        <v>86</v>
      </c>
      <c r="B104" s="91" t="s">
        <v>310</v>
      </c>
      <c r="C104" s="182" t="s">
        <v>608</v>
      </c>
      <c r="D104" s="92" t="s">
        <v>297</v>
      </c>
      <c r="E104" s="183" t="s">
        <v>261</v>
      </c>
      <c r="F104" s="93">
        <v>13000</v>
      </c>
      <c r="G104" s="93">
        <v>0</v>
      </c>
      <c r="H104" s="93">
        <f t="shared" si="64"/>
        <v>13000</v>
      </c>
      <c r="I104" s="93">
        <v>0</v>
      </c>
      <c r="J104" s="94" t="str">
        <f>IF((F104-I104-K104)&lt;=Datos!$G$7,"0",IF((F104-I104-K104)&lt;=Datos!$G$8,((F104-I104-K104)-Datos!$F$8)*Datos!$I$6,IF((F104-I104-K104)&lt;=Datos!$G$9,Datos!$I$8+((F104-I104-K104)-Datos!$F$9)*Datos!$J$6,IF((F104-I104-K104)&gt;=Datos!$F$10,(Datos!$I$8+Datos!$J$8)+((F104-I104-K104)-Datos!$F$10)*Datos!$K$6))))</f>
        <v>0</v>
      </c>
      <c r="K104" s="93">
        <v>0</v>
      </c>
      <c r="L104" s="93">
        <v>0</v>
      </c>
      <c r="M104" s="93">
        <f t="shared" si="65"/>
        <v>0</v>
      </c>
      <c r="N104" s="95">
        <f t="shared" si="66"/>
        <v>13000</v>
      </c>
    </row>
    <row r="105" spans="1:14" s="1" customFormat="1" ht="32.1" customHeight="1" x14ac:dyDescent="0.2">
      <c r="A105" s="181">
        <v>87</v>
      </c>
      <c r="B105" s="91" t="s">
        <v>310</v>
      </c>
      <c r="C105" s="182" t="s">
        <v>608</v>
      </c>
      <c r="D105" s="92" t="s">
        <v>297</v>
      </c>
      <c r="E105" s="183" t="s">
        <v>261</v>
      </c>
      <c r="F105" s="93">
        <v>13000</v>
      </c>
      <c r="G105" s="93">
        <v>0</v>
      </c>
      <c r="H105" s="93">
        <f t="shared" si="64"/>
        <v>13000</v>
      </c>
      <c r="I105" s="93">
        <v>0</v>
      </c>
      <c r="J105" s="94" t="str">
        <f>IF((F105-I105-K105)&lt;=Datos!$G$7,"0",IF((F105-I105-K105)&lt;=Datos!$G$8,((F105-I105-K105)-Datos!$F$8)*Datos!$I$6,IF((F105-I105-K105)&lt;=Datos!$G$9,Datos!$I$8+((F105-I105-K105)-Datos!$F$9)*Datos!$J$6,IF((F105-I105-K105)&gt;=Datos!$F$10,(Datos!$I$8+Datos!$J$8)+((F105-I105-K105)-Datos!$F$10)*Datos!$K$6))))</f>
        <v>0</v>
      </c>
      <c r="K105" s="93">
        <v>0</v>
      </c>
      <c r="L105" s="93">
        <f>5007</f>
        <v>5007</v>
      </c>
      <c r="M105" s="93">
        <f t="shared" si="65"/>
        <v>5007</v>
      </c>
      <c r="N105" s="95">
        <f t="shared" si="66"/>
        <v>7993</v>
      </c>
    </row>
    <row r="106" spans="1:14" s="1" customFormat="1" ht="32.1" customHeight="1" x14ac:dyDescent="0.2">
      <c r="A106" s="181">
        <v>88</v>
      </c>
      <c r="B106" s="91" t="s">
        <v>310</v>
      </c>
      <c r="C106" s="182" t="s">
        <v>608</v>
      </c>
      <c r="D106" s="92" t="s">
        <v>297</v>
      </c>
      <c r="E106" s="183" t="s">
        <v>261</v>
      </c>
      <c r="F106" s="93">
        <v>13000</v>
      </c>
      <c r="G106" s="93">
        <v>0</v>
      </c>
      <c r="H106" s="93">
        <f t="shared" si="64"/>
        <v>13000</v>
      </c>
      <c r="I106" s="93">
        <v>0</v>
      </c>
      <c r="J106" s="94" t="str">
        <f>IF((F106-I106-K106)&lt;=Datos!$G$7,"0",IF((F106-I106-K106)&lt;=Datos!$G$8,((F106-I106-K106)-Datos!$F$8)*Datos!$I$6,IF((F106-I106-K106)&lt;=Datos!$G$9,Datos!$I$8+((F106-I106-K106)-Datos!$F$9)*Datos!$J$6,IF((F106-I106-K106)&gt;=Datos!$F$10,(Datos!$I$8+Datos!$J$8)+((F106-I106-K106)-Datos!$F$10)*Datos!$K$6))))</f>
        <v>0</v>
      </c>
      <c r="K106" s="93">
        <v>0</v>
      </c>
      <c r="L106" s="93">
        <v>0</v>
      </c>
      <c r="M106" s="93">
        <f t="shared" si="65"/>
        <v>0</v>
      </c>
      <c r="N106" s="95">
        <f t="shared" si="66"/>
        <v>13000</v>
      </c>
    </row>
    <row r="107" spans="1:14" s="1" customFormat="1" ht="32.1" customHeight="1" x14ac:dyDescent="0.2">
      <c r="A107" s="181">
        <v>89</v>
      </c>
      <c r="B107" s="91" t="s">
        <v>310</v>
      </c>
      <c r="C107" s="182" t="s">
        <v>608</v>
      </c>
      <c r="D107" s="92" t="s">
        <v>297</v>
      </c>
      <c r="E107" s="183" t="s">
        <v>261</v>
      </c>
      <c r="F107" s="93">
        <v>20000</v>
      </c>
      <c r="G107" s="93">
        <v>0</v>
      </c>
      <c r="H107" s="93">
        <f t="shared" si="64"/>
        <v>20000</v>
      </c>
      <c r="I107" s="93">
        <v>0</v>
      </c>
      <c r="J107" s="94" t="str">
        <f>IF((F107-I107-K107)&lt;=Datos!$G$7,"0",IF((F107-I107-K107)&lt;=Datos!$G$8,((F107-I107-K107)-Datos!$F$8)*Datos!$I$6,IF((F107-I107-K107)&lt;=Datos!$G$9,Datos!$I$8+((F107-I107-K107)-Datos!$F$9)*Datos!$J$6,IF((F107-I107-K107)&gt;=Datos!$F$10,(Datos!$I$8+Datos!$J$8)+((F107-I107-K107)-Datos!$F$10)*Datos!$K$6))))</f>
        <v>0</v>
      </c>
      <c r="K107" s="93">
        <v>0</v>
      </c>
      <c r="L107" s="93">
        <v>0</v>
      </c>
      <c r="M107" s="93">
        <f t="shared" si="65"/>
        <v>0</v>
      </c>
      <c r="N107" s="95">
        <f t="shared" si="66"/>
        <v>20000</v>
      </c>
    </row>
    <row r="108" spans="1:14" s="1" customFormat="1" ht="32.1" customHeight="1" x14ac:dyDescent="0.2">
      <c r="A108" s="181">
        <v>90</v>
      </c>
      <c r="B108" s="91" t="s">
        <v>310</v>
      </c>
      <c r="C108" s="182" t="s">
        <v>608</v>
      </c>
      <c r="D108" s="92" t="s">
        <v>297</v>
      </c>
      <c r="E108" s="183" t="s">
        <v>261</v>
      </c>
      <c r="F108" s="93">
        <v>13000</v>
      </c>
      <c r="G108" s="93">
        <v>0</v>
      </c>
      <c r="H108" s="93">
        <f t="shared" si="64"/>
        <v>13000</v>
      </c>
      <c r="I108" s="93">
        <v>0</v>
      </c>
      <c r="J108" s="94" t="str">
        <f>IF((F108-I108-K108)&lt;=Datos!$G$7,"0",IF((F108-I108-K108)&lt;=Datos!$G$8,((F108-I108-K108)-Datos!$F$8)*Datos!$I$6,IF((F108-I108-K108)&lt;=Datos!$G$9,Datos!$I$8+((F108-I108-K108)-Datos!$F$9)*Datos!$J$6,IF((F108-I108-K108)&gt;=Datos!$F$10,(Datos!$I$8+Datos!$J$8)+((F108-I108-K108)-Datos!$F$10)*Datos!$K$6))))</f>
        <v>0</v>
      </c>
      <c r="K108" s="93">
        <v>0</v>
      </c>
      <c r="L108" s="93">
        <v>0</v>
      </c>
      <c r="M108" s="93">
        <f t="shared" si="65"/>
        <v>0</v>
      </c>
      <c r="N108" s="95">
        <f t="shared" si="66"/>
        <v>13000</v>
      </c>
    </row>
    <row r="109" spans="1:14" s="1" customFormat="1" ht="32.1" customHeight="1" x14ac:dyDescent="0.2">
      <c r="A109" s="181">
        <v>91</v>
      </c>
      <c r="B109" s="91" t="s">
        <v>310</v>
      </c>
      <c r="C109" s="182" t="s">
        <v>608</v>
      </c>
      <c r="D109" s="92" t="s">
        <v>297</v>
      </c>
      <c r="E109" s="183" t="s">
        <v>261</v>
      </c>
      <c r="F109" s="93">
        <v>16000</v>
      </c>
      <c r="G109" s="93">
        <v>0</v>
      </c>
      <c r="H109" s="93">
        <f t="shared" ref="H109" si="67">+F109+G109</f>
        <v>16000</v>
      </c>
      <c r="I109" s="93">
        <v>0</v>
      </c>
      <c r="J109" s="94" t="str">
        <f>IF((F109-I109-K109)&lt;=Datos!$G$7,"0",IF((F109-I109-K109)&lt;=Datos!$G$8,((F109-I109-K109)-Datos!$F$8)*Datos!$I$6,IF((F109-I109-K109)&lt;=Datos!$G$9,Datos!$I$8+((F109-I109-K109)-Datos!$F$9)*Datos!$J$6,IF((F109-I109-K109)&gt;=Datos!$F$10,(Datos!$I$8+Datos!$J$8)+((F109-I109-K109)-Datos!$F$10)*Datos!$K$6))))</f>
        <v>0</v>
      </c>
      <c r="K109" s="93">
        <v>0</v>
      </c>
      <c r="L109" s="93">
        <v>0</v>
      </c>
      <c r="M109" s="93">
        <f t="shared" si="65"/>
        <v>0</v>
      </c>
      <c r="N109" s="95">
        <f t="shared" ref="N109" si="68">+F109-M109</f>
        <v>16000</v>
      </c>
    </row>
    <row r="110" spans="1:14" s="1" customFormat="1" ht="32.1" customHeight="1" x14ac:dyDescent="0.2">
      <c r="A110" s="181">
        <v>92</v>
      </c>
      <c r="B110" s="91" t="s">
        <v>310</v>
      </c>
      <c r="C110" s="91" t="s">
        <v>608</v>
      </c>
      <c r="D110" s="92" t="s">
        <v>297</v>
      </c>
      <c r="E110" s="183" t="s">
        <v>261</v>
      </c>
      <c r="F110" s="93">
        <v>13000</v>
      </c>
      <c r="G110" s="93">
        <v>0</v>
      </c>
      <c r="H110" s="93">
        <f t="shared" si="61"/>
        <v>13000</v>
      </c>
      <c r="I110" s="93">
        <v>0</v>
      </c>
      <c r="J110" s="94" t="str">
        <f>IF((F110-I110-K110)&lt;=Datos!$G$7,"0",IF((F110-I110-K110)&lt;=Datos!$G$8,((F110-I110-K110)-Datos!$F$8)*Datos!$I$6,IF((F110-I110-K110)&lt;=Datos!$G$9,Datos!$I$8+((F110-I110-K110)-Datos!$F$9)*Datos!$J$6,IF((F110-I110-K110)&gt;=Datos!$F$10,(Datos!$I$8+Datos!$J$8)+((F110-I110-K110)-Datos!$F$10)*Datos!$K$6))))</f>
        <v>0</v>
      </c>
      <c r="K110" s="93">
        <v>0</v>
      </c>
      <c r="L110" s="93">
        <v>0</v>
      </c>
      <c r="M110" s="93">
        <f t="shared" si="65"/>
        <v>0</v>
      </c>
      <c r="N110" s="95">
        <f t="shared" ref="N110" si="69">+H110-M110</f>
        <v>13000</v>
      </c>
    </row>
    <row r="111" spans="1:14" s="1" customFormat="1" ht="32.1" customHeight="1" x14ac:dyDescent="0.2">
      <c r="A111" s="181">
        <v>93</v>
      </c>
      <c r="B111" s="91" t="s">
        <v>310</v>
      </c>
      <c r="C111" s="91" t="s">
        <v>608</v>
      </c>
      <c r="D111" s="92" t="s">
        <v>297</v>
      </c>
      <c r="E111" s="183" t="s">
        <v>261</v>
      </c>
      <c r="F111" s="93">
        <v>16000</v>
      </c>
      <c r="G111" s="93">
        <v>0</v>
      </c>
      <c r="H111" s="93">
        <f t="shared" ref="H111" si="70">+F111+G111</f>
        <v>16000</v>
      </c>
      <c r="I111" s="93">
        <v>0</v>
      </c>
      <c r="J111" s="94" t="str">
        <f>IF((F111-I111-K111)&lt;=Datos!$G$7,"0",IF((F111-I111-K111)&lt;=Datos!$G$8,((F111-I111-K111)-Datos!$F$8)*Datos!$I$6,IF((F111-I111-K111)&lt;=Datos!$G$9,Datos!$I$8+((F111-I111-K111)-Datos!$F$9)*Datos!$J$6,IF((F111-I111-K111)&gt;=Datos!$F$10,(Datos!$I$8+Datos!$J$8)+((F111-I111-K111)-Datos!$F$10)*Datos!$K$6))))</f>
        <v>0</v>
      </c>
      <c r="K111" s="93">
        <v>0</v>
      </c>
      <c r="L111" s="93">
        <v>0</v>
      </c>
      <c r="M111" s="93">
        <f t="shared" si="65"/>
        <v>0</v>
      </c>
      <c r="N111" s="95">
        <f t="shared" ref="N111" si="71">+H111-M111</f>
        <v>16000</v>
      </c>
    </row>
    <row r="112" spans="1:14" s="1" customFormat="1" ht="32.1" customHeight="1" x14ac:dyDescent="0.2">
      <c r="A112" s="181">
        <v>94</v>
      </c>
      <c r="B112" s="91" t="s">
        <v>310</v>
      </c>
      <c r="C112" s="91" t="s">
        <v>608</v>
      </c>
      <c r="D112" s="92" t="s">
        <v>297</v>
      </c>
      <c r="E112" s="183" t="s">
        <v>261</v>
      </c>
      <c r="F112" s="93">
        <v>13000</v>
      </c>
      <c r="G112" s="93">
        <v>0</v>
      </c>
      <c r="H112" s="93">
        <f t="shared" ref="H112:H116" si="72">+F112+G112</f>
        <v>13000</v>
      </c>
      <c r="I112" s="93">
        <v>0</v>
      </c>
      <c r="J112" s="94" t="str">
        <f>IF((F112-I112-K112)&lt;=Datos!$G$7,"0",IF((F112-I112-K112)&lt;=Datos!$G$8,((F112-I112-K112)-Datos!$F$8)*Datos!$I$6,IF((F112-I112-K112)&lt;=Datos!$G$9,Datos!$I$8+((F112-I112-K112)-Datos!$F$9)*Datos!$J$6,IF((F112-I112-K112)&gt;=Datos!$F$10,(Datos!$I$8+Datos!$J$8)+((F112-I112-K112)-Datos!$F$10)*Datos!$K$6))))</f>
        <v>0</v>
      </c>
      <c r="K112" s="93">
        <v>0</v>
      </c>
      <c r="L112" s="93">
        <v>0</v>
      </c>
      <c r="M112" s="93">
        <f t="shared" si="65"/>
        <v>0</v>
      </c>
      <c r="N112" s="95">
        <f t="shared" ref="N112:N114" si="73">+H112-M112</f>
        <v>13000</v>
      </c>
    </row>
    <row r="113" spans="1:14" s="1" customFormat="1" ht="32.1" customHeight="1" x14ac:dyDescent="0.2">
      <c r="A113" s="181">
        <v>95</v>
      </c>
      <c r="B113" s="91" t="s">
        <v>310</v>
      </c>
      <c r="C113" s="91" t="s">
        <v>608</v>
      </c>
      <c r="D113" s="92" t="s">
        <v>297</v>
      </c>
      <c r="E113" s="183" t="s">
        <v>261</v>
      </c>
      <c r="F113" s="93">
        <v>13000</v>
      </c>
      <c r="G113" s="93">
        <v>0</v>
      </c>
      <c r="H113" s="93">
        <f t="shared" si="72"/>
        <v>13000</v>
      </c>
      <c r="I113" s="93">
        <v>0</v>
      </c>
      <c r="J113" s="94" t="str">
        <f>IF((F113-I113-K113)&lt;=Datos!$G$7,"0",IF((F113-I113-K113)&lt;=Datos!$G$8,((F113-I113-K113)-Datos!$F$8)*Datos!$I$6,IF((F113-I113-K113)&lt;=Datos!$G$9,Datos!$I$8+((F113-I113-K113)-Datos!$F$9)*Datos!$J$6,IF((F113-I113-K113)&gt;=Datos!$F$10,(Datos!$I$8+Datos!$J$8)+((F113-I113-K113)-Datos!$F$10)*Datos!$K$6))))</f>
        <v>0</v>
      </c>
      <c r="K113" s="93">
        <v>0</v>
      </c>
      <c r="L113" s="93">
        <v>2000</v>
      </c>
      <c r="M113" s="93">
        <f t="shared" si="65"/>
        <v>2000</v>
      </c>
      <c r="N113" s="95">
        <f t="shared" si="73"/>
        <v>11000</v>
      </c>
    </row>
    <row r="114" spans="1:14" s="1" customFormat="1" ht="32.1" customHeight="1" x14ac:dyDescent="0.2">
      <c r="A114" s="181">
        <v>96</v>
      </c>
      <c r="B114" s="91" t="s">
        <v>310</v>
      </c>
      <c r="C114" s="91" t="s">
        <v>608</v>
      </c>
      <c r="D114" s="92" t="s">
        <v>297</v>
      </c>
      <c r="E114" s="183" t="s">
        <v>261</v>
      </c>
      <c r="F114" s="93">
        <v>13000</v>
      </c>
      <c r="G114" s="93">
        <v>0</v>
      </c>
      <c r="H114" s="93">
        <f t="shared" si="72"/>
        <v>13000</v>
      </c>
      <c r="I114" s="93">
        <v>0</v>
      </c>
      <c r="J114" s="94" t="str">
        <f>IF((F114-I114-K114)&lt;=Datos!$G$7,"0",IF((F114-I114-K114)&lt;=Datos!$G$8,((F114-I114-K114)-Datos!$F$8)*Datos!$I$6,IF((F114-I114-K114)&lt;=Datos!$G$9,Datos!$I$8+((F114-I114-K114)-Datos!$F$9)*Datos!$J$6,IF((F114-I114-K114)&gt;=Datos!$F$10,(Datos!$I$8+Datos!$J$8)+((F114-I114-K114)-Datos!$F$10)*Datos!$K$6))))</f>
        <v>0</v>
      </c>
      <c r="K114" s="93">
        <v>0</v>
      </c>
      <c r="L114" s="93">
        <v>0</v>
      </c>
      <c r="M114" s="93">
        <v>0</v>
      </c>
      <c r="N114" s="95">
        <f t="shared" si="73"/>
        <v>13000</v>
      </c>
    </row>
    <row r="115" spans="1:14" s="1" customFormat="1" ht="32.1" customHeight="1" x14ac:dyDescent="0.2">
      <c r="A115" s="181">
        <v>97</v>
      </c>
      <c r="B115" s="109" t="s">
        <v>310</v>
      </c>
      <c r="C115" s="109" t="s">
        <v>608</v>
      </c>
      <c r="D115" s="92" t="s">
        <v>297</v>
      </c>
      <c r="E115" s="183" t="s">
        <v>261</v>
      </c>
      <c r="F115" s="98">
        <v>13000</v>
      </c>
      <c r="G115" s="98">
        <v>0</v>
      </c>
      <c r="H115" s="98">
        <f t="shared" si="72"/>
        <v>13000</v>
      </c>
      <c r="I115" s="98">
        <v>0</v>
      </c>
      <c r="J115" s="99" t="str">
        <f>IF((F115-I115-K115)&lt;=Datos!$G$7,"0",IF((F115-I115-K115)&lt;=Datos!$G$8,((F115-I115-K115)-Datos!$F$8)*Datos!$I$6,IF((F115-I115-K115)&lt;=Datos!$G$9,Datos!$I$8+((F115-I115-K115)-Datos!$F$9)*Datos!$J$6,IF((F115-I115-K115)&gt;=Datos!$F$10,(Datos!$I$8+Datos!$J$8)+((F115-I115-K115)-Datos!$F$10)*Datos!$K$6))))</f>
        <v>0</v>
      </c>
      <c r="K115" s="98">
        <v>0</v>
      </c>
      <c r="L115" s="98">
        <v>0</v>
      </c>
      <c r="M115" s="98">
        <f t="shared" ref="M115:M116" si="74">SUM(I115:L115)</f>
        <v>0</v>
      </c>
      <c r="N115" s="100">
        <f t="shared" ref="N115:N116" si="75">+F115-M115</f>
        <v>13000</v>
      </c>
    </row>
    <row r="116" spans="1:14" s="1" customFormat="1" ht="32.1" customHeight="1" x14ac:dyDescent="0.2">
      <c r="A116" s="181">
        <v>98</v>
      </c>
      <c r="B116" s="109" t="s">
        <v>310</v>
      </c>
      <c r="C116" s="109" t="s">
        <v>608</v>
      </c>
      <c r="D116" s="92" t="s">
        <v>297</v>
      </c>
      <c r="E116" s="183" t="s">
        <v>261</v>
      </c>
      <c r="F116" s="98">
        <v>13000</v>
      </c>
      <c r="G116" s="98">
        <v>0</v>
      </c>
      <c r="H116" s="98">
        <f t="shared" si="72"/>
        <v>13000</v>
      </c>
      <c r="I116" s="98">
        <v>0</v>
      </c>
      <c r="J116" s="99" t="str">
        <f>IF((F116-I116-K116)&lt;=Datos!$G$7,"0",IF((F116-I116-K116)&lt;=Datos!$G$8,((F116-I116-K116)-Datos!$F$8)*Datos!$I$6,IF((F116-I116-K116)&lt;=Datos!$G$9,Datos!$I$8+((F116-I116-K116)-Datos!$F$9)*Datos!$J$6,IF((F116-I116-K116)&gt;=Datos!$F$10,(Datos!$I$8+Datos!$J$8)+((F116-I116-K116)-Datos!$F$10)*Datos!$K$6))))</f>
        <v>0</v>
      </c>
      <c r="K116" s="98">
        <v>0</v>
      </c>
      <c r="L116" s="98">
        <v>0</v>
      </c>
      <c r="M116" s="98">
        <f t="shared" si="74"/>
        <v>0</v>
      </c>
      <c r="N116" s="100">
        <f t="shared" si="75"/>
        <v>13000</v>
      </c>
    </row>
    <row r="117" spans="1:14" s="1" customFormat="1" ht="32.1" customHeight="1" x14ac:dyDescent="0.2">
      <c r="A117" s="181">
        <v>99</v>
      </c>
      <c r="B117" s="91" t="s">
        <v>607</v>
      </c>
      <c r="C117" s="91" t="s">
        <v>608</v>
      </c>
      <c r="D117" s="92" t="s">
        <v>297</v>
      </c>
      <c r="E117" s="183" t="s">
        <v>261</v>
      </c>
      <c r="F117" s="93">
        <v>18000</v>
      </c>
      <c r="G117" s="93">
        <v>0</v>
      </c>
      <c r="H117" s="93">
        <f t="shared" si="57"/>
        <v>18000</v>
      </c>
      <c r="I117" s="93">
        <v>0</v>
      </c>
      <c r="J117" s="94" t="str">
        <f>IF((F117-I117-K117)&lt;=Datos!$G$7,"0",IF((F117-I117-K117)&lt;=Datos!$G$8,((F117-I117-K117)-Datos!$F$8)*Datos!$I$6,IF((F117-I117-K117)&lt;=Datos!$G$9,Datos!$I$8+((F117-I117-K117)-Datos!$F$9)*Datos!$J$6,IF((F117-I117-K117)&gt;=Datos!$F$10,(Datos!$I$8+Datos!$J$8)+((F117-I117-K117)-Datos!$F$10)*Datos!$K$6))))</f>
        <v>0</v>
      </c>
      <c r="K117" s="93">
        <v>0</v>
      </c>
      <c r="L117" s="93">
        <v>0</v>
      </c>
      <c r="M117" s="93">
        <v>0</v>
      </c>
      <c r="N117" s="95">
        <f t="shared" ref="N117" si="76">+H117-M117</f>
        <v>18000</v>
      </c>
    </row>
    <row r="118" spans="1:14" s="1" customFormat="1" ht="32.1" customHeight="1" x14ac:dyDescent="0.2">
      <c r="A118" s="181">
        <v>100</v>
      </c>
      <c r="B118" s="91" t="s">
        <v>607</v>
      </c>
      <c r="C118" s="133" t="s">
        <v>853</v>
      </c>
      <c r="D118" s="92" t="s">
        <v>297</v>
      </c>
      <c r="E118" s="183" t="s">
        <v>261</v>
      </c>
      <c r="F118" s="184">
        <v>25000</v>
      </c>
      <c r="G118" s="93">
        <v>0</v>
      </c>
      <c r="H118" s="93">
        <f t="shared" ref="H118" si="77">SUM(F118:G118)</f>
        <v>25000</v>
      </c>
      <c r="I118" s="93">
        <v>0</v>
      </c>
      <c r="J118" s="94" t="str">
        <f>IF((F118-I118-K118)&lt;=Datos!$G$7,"0",IF((F118-I118-K118)&lt;=Datos!$G$8,((F118-I118-K118)-Datos!$F$8)*Datos!$I$6,IF((F118-I118-K118)&lt;=Datos!$G$9,Datos!$I$8+((F118-I118-K118)-Datos!$F$9)*Datos!$J$6,IF((F118-I118-K118)&gt;=Datos!$F$10,(Datos!$I$8+Datos!$J$8)+((F118-I118-K118)-Datos!$F$10)*Datos!$K$6))))</f>
        <v>0</v>
      </c>
      <c r="K118" s="93">
        <v>0</v>
      </c>
      <c r="L118" s="93">
        <v>0</v>
      </c>
      <c r="M118" s="93">
        <v>0</v>
      </c>
      <c r="N118" s="95">
        <f t="shared" ref="N118:N119" si="78">+H118-M118</f>
        <v>25000</v>
      </c>
    </row>
    <row r="119" spans="1:14" s="1" customFormat="1" ht="32.1" customHeight="1" x14ac:dyDescent="0.2">
      <c r="A119" s="181">
        <v>101</v>
      </c>
      <c r="B119" s="91" t="s">
        <v>607</v>
      </c>
      <c r="C119" s="91" t="s">
        <v>608</v>
      </c>
      <c r="D119" s="92" t="s">
        <v>297</v>
      </c>
      <c r="E119" s="183" t="s">
        <v>261</v>
      </c>
      <c r="F119" s="93">
        <v>13000</v>
      </c>
      <c r="G119" s="93">
        <v>0</v>
      </c>
      <c r="H119" s="93">
        <f t="shared" ref="H119" si="79">+F119+G119</f>
        <v>13000</v>
      </c>
      <c r="I119" s="93">
        <v>0</v>
      </c>
      <c r="J119" s="94" t="str">
        <f>IF((F119-I119-K119)&lt;=Datos!$G$7,"0",IF((F119-I119-K119)&lt;=Datos!$G$8,((F119-I119-K119)-Datos!$F$8)*Datos!$I$6,IF((F119-I119-K119)&lt;=Datos!$G$9,Datos!$I$8+((F119-I119-K119)-Datos!$F$9)*Datos!$J$6,IF((F119-I119-K119)&gt;=Datos!$F$10,(Datos!$I$8+Datos!$J$8)+((F119-I119-K119)-Datos!$F$10)*Datos!$K$6))))</f>
        <v>0</v>
      </c>
      <c r="K119" s="93">
        <v>0</v>
      </c>
      <c r="L119" s="93">
        <v>0</v>
      </c>
      <c r="M119" s="93">
        <v>0</v>
      </c>
      <c r="N119" s="95">
        <f t="shared" si="78"/>
        <v>13000</v>
      </c>
    </row>
    <row r="120" spans="1:14" s="1" customFormat="1" ht="32.1" customHeight="1" x14ac:dyDescent="0.2">
      <c r="A120" s="181">
        <v>102</v>
      </c>
      <c r="B120" s="109" t="s">
        <v>607</v>
      </c>
      <c r="C120" s="109" t="s">
        <v>608</v>
      </c>
      <c r="D120" s="92" t="s">
        <v>297</v>
      </c>
      <c r="E120" s="183" t="s">
        <v>261</v>
      </c>
      <c r="F120" s="98">
        <v>13000</v>
      </c>
      <c r="G120" s="98">
        <v>0</v>
      </c>
      <c r="H120" s="98">
        <f t="shared" ref="H120:H124" si="80">+F120+G120</f>
        <v>13000</v>
      </c>
      <c r="I120" s="98">
        <v>0</v>
      </c>
      <c r="J120" s="99" t="str">
        <f>IF((F120-I120-K120)&lt;=Datos!$G$7,"0",IF((F120-I120-K120)&lt;=Datos!$G$8,((F120-I120-K120)-Datos!$F$8)*Datos!$I$6,IF((F120-I120-K120)&lt;=Datos!$G$9,Datos!$I$8+((F120-I120-K120)-Datos!$F$9)*Datos!$J$6,IF((F120-I120-K120)&gt;=Datos!$F$10,(Datos!$I$8+Datos!$J$8)+((F120-I120-K120)-Datos!$F$10)*Datos!$K$6))))</f>
        <v>0</v>
      </c>
      <c r="K120" s="98">
        <v>0</v>
      </c>
      <c r="L120" s="98">
        <v>0</v>
      </c>
      <c r="M120" s="98">
        <f t="shared" ref="M120:M124" si="81">SUM(I120:L120)</f>
        <v>0</v>
      </c>
      <c r="N120" s="100">
        <f t="shared" ref="N120:N124" si="82">+F120-M120</f>
        <v>13000</v>
      </c>
    </row>
    <row r="121" spans="1:14" s="1" customFormat="1" ht="32.1" customHeight="1" x14ac:dyDescent="0.2">
      <c r="A121" s="181">
        <v>103</v>
      </c>
      <c r="B121" s="109" t="s">
        <v>607</v>
      </c>
      <c r="C121" s="109" t="s">
        <v>608</v>
      </c>
      <c r="D121" s="92" t="s">
        <v>297</v>
      </c>
      <c r="E121" s="183" t="s">
        <v>261</v>
      </c>
      <c r="F121" s="98">
        <v>13000</v>
      </c>
      <c r="G121" s="98">
        <v>0</v>
      </c>
      <c r="H121" s="98">
        <f t="shared" si="80"/>
        <v>13000</v>
      </c>
      <c r="I121" s="98">
        <v>0</v>
      </c>
      <c r="J121" s="99" t="str">
        <f>IF((F121-I121-K121)&lt;=Datos!$G$7,"0",IF((F121-I121-K121)&lt;=Datos!$G$8,((F121-I121-K121)-Datos!$F$8)*Datos!$I$6,IF((F121-I121-K121)&lt;=Datos!$G$9,Datos!$I$8+((F121-I121-K121)-Datos!$F$9)*Datos!$J$6,IF((F121-I121-K121)&gt;=Datos!$F$10,(Datos!$I$8+Datos!$J$8)+((F121-I121-K121)-Datos!$F$10)*Datos!$K$6))))</f>
        <v>0</v>
      </c>
      <c r="K121" s="98">
        <v>0</v>
      </c>
      <c r="L121" s="98">
        <v>0</v>
      </c>
      <c r="M121" s="98">
        <f t="shared" si="81"/>
        <v>0</v>
      </c>
      <c r="N121" s="100">
        <f t="shared" si="82"/>
        <v>13000</v>
      </c>
    </row>
    <row r="122" spans="1:14" s="1" customFormat="1" ht="32.1" customHeight="1" x14ac:dyDescent="0.2">
      <c r="A122" s="181">
        <v>104</v>
      </c>
      <c r="B122" s="109" t="s">
        <v>607</v>
      </c>
      <c r="C122" s="109" t="s">
        <v>608</v>
      </c>
      <c r="D122" s="92" t="s">
        <v>297</v>
      </c>
      <c r="E122" s="183" t="s">
        <v>261</v>
      </c>
      <c r="F122" s="98">
        <v>13000</v>
      </c>
      <c r="G122" s="98">
        <v>0</v>
      </c>
      <c r="H122" s="98">
        <f t="shared" si="80"/>
        <v>13000</v>
      </c>
      <c r="I122" s="98">
        <v>0</v>
      </c>
      <c r="J122" s="99" t="str">
        <f>IF((F122-I122-K122)&lt;=Datos!$G$7,"0",IF((F122-I122-K122)&lt;=Datos!$G$8,((F122-I122-K122)-Datos!$F$8)*Datos!$I$6,IF((F122-I122-K122)&lt;=Datos!$G$9,Datos!$I$8+((F122-I122-K122)-Datos!$F$9)*Datos!$J$6,IF((F122-I122-K122)&gt;=Datos!$F$10,(Datos!$I$8+Datos!$J$8)+((F122-I122-K122)-Datos!$F$10)*Datos!$K$6))))</f>
        <v>0</v>
      </c>
      <c r="K122" s="98">
        <v>0</v>
      </c>
      <c r="L122" s="98">
        <v>0</v>
      </c>
      <c r="M122" s="98">
        <f t="shared" si="81"/>
        <v>0</v>
      </c>
      <c r="N122" s="100">
        <f t="shared" si="82"/>
        <v>13000</v>
      </c>
    </row>
    <row r="123" spans="1:14" s="1" customFormat="1" ht="32.1" customHeight="1" x14ac:dyDescent="0.2">
      <c r="A123" s="181">
        <v>105</v>
      </c>
      <c r="B123" s="109" t="s">
        <v>607</v>
      </c>
      <c r="C123" s="109" t="s">
        <v>608</v>
      </c>
      <c r="D123" s="92" t="s">
        <v>297</v>
      </c>
      <c r="E123" s="183" t="s">
        <v>261</v>
      </c>
      <c r="F123" s="98">
        <v>13000</v>
      </c>
      <c r="G123" s="98">
        <v>0</v>
      </c>
      <c r="H123" s="98">
        <f t="shared" si="80"/>
        <v>13000</v>
      </c>
      <c r="I123" s="98">
        <v>0</v>
      </c>
      <c r="J123" s="99" t="str">
        <f>IF((F123-I123-K123)&lt;=Datos!$G$7,"0",IF((F123-I123-K123)&lt;=Datos!$G$8,((F123-I123-K123)-Datos!$F$8)*Datos!$I$6,IF((F123-I123-K123)&lt;=Datos!$G$9,Datos!$I$8+((F123-I123-K123)-Datos!$F$9)*Datos!$J$6,IF((F123-I123-K123)&gt;=Datos!$F$10,(Datos!$I$8+Datos!$J$8)+((F123-I123-K123)-Datos!$F$10)*Datos!$K$6))))</f>
        <v>0</v>
      </c>
      <c r="K123" s="98">
        <v>0</v>
      </c>
      <c r="L123" s="98">
        <v>0</v>
      </c>
      <c r="M123" s="98">
        <f t="shared" si="81"/>
        <v>0</v>
      </c>
      <c r="N123" s="100">
        <f t="shared" si="82"/>
        <v>13000</v>
      </c>
    </row>
    <row r="124" spans="1:14" s="1" customFormat="1" ht="32.1" customHeight="1" x14ac:dyDescent="0.2">
      <c r="A124" s="181">
        <v>106</v>
      </c>
      <c r="B124" s="109" t="s">
        <v>607</v>
      </c>
      <c r="C124" s="109" t="s">
        <v>608</v>
      </c>
      <c r="D124" s="92" t="s">
        <v>297</v>
      </c>
      <c r="E124" s="183" t="s">
        <v>261</v>
      </c>
      <c r="F124" s="98">
        <v>13000</v>
      </c>
      <c r="G124" s="98">
        <v>0</v>
      </c>
      <c r="H124" s="98">
        <f t="shared" si="80"/>
        <v>13000</v>
      </c>
      <c r="I124" s="98">
        <v>0</v>
      </c>
      <c r="J124" s="99" t="str">
        <f>IF((F124-I124-K124)&lt;=Datos!$G$7,"0",IF((F124-I124-K124)&lt;=Datos!$G$8,((F124-I124-K124)-Datos!$F$8)*Datos!$I$6,IF((F124-I124-K124)&lt;=Datos!$G$9,Datos!$I$8+((F124-I124-K124)-Datos!$F$9)*Datos!$J$6,IF((F124-I124-K124)&gt;=Datos!$F$10,(Datos!$I$8+Datos!$J$8)+((F124-I124-K124)-Datos!$F$10)*Datos!$K$6))))</f>
        <v>0</v>
      </c>
      <c r="K124" s="98">
        <v>0</v>
      </c>
      <c r="L124" s="98">
        <v>0</v>
      </c>
      <c r="M124" s="98">
        <f t="shared" si="81"/>
        <v>0</v>
      </c>
      <c r="N124" s="100">
        <f t="shared" si="82"/>
        <v>13000</v>
      </c>
    </row>
    <row r="125" spans="1:14" s="1" customFormat="1" ht="32.1" customHeight="1" x14ac:dyDescent="0.2">
      <c r="A125" s="181">
        <v>107</v>
      </c>
      <c r="B125" s="109" t="s">
        <v>607</v>
      </c>
      <c r="C125" s="109" t="s">
        <v>608</v>
      </c>
      <c r="D125" s="92" t="s">
        <v>297</v>
      </c>
      <c r="E125" s="183" t="s">
        <v>261</v>
      </c>
      <c r="F125" s="98">
        <v>13000</v>
      </c>
      <c r="G125" s="98">
        <v>0</v>
      </c>
      <c r="H125" s="98">
        <f t="shared" ref="H125:H126" si="83">+F125+G125</f>
        <v>13000</v>
      </c>
      <c r="I125" s="98">
        <v>0</v>
      </c>
      <c r="J125" s="99" t="str">
        <f>IF((F125-I125-K125)&lt;=Datos!$G$7,"0",IF((F125-I125-K125)&lt;=Datos!$G$8,((F125-I125-K125)-Datos!$F$8)*Datos!$I$6,IF((F125-I125-K125)&lt;=Datos!$G$9,Datos!$I$8+((F125-I125-K125)-Datos!$F$9)*Datos!$J$6,IF((F125-I125-K125)&gt;=Datos!$F$10,(Datos!$I$8+Datos!$J$8)+((F125-I125-K125)-Datos!$F$10)*Datos!$K$6))))</f>
        <v>0</v>
      </c>
      <c r="K125" s="98">
        <v>0</v>
      </c>
      <c r="L125" s="98">
        <v>0</v>
      </c>
      <c r="M125" s="98">
        <f t="shared" ref="M125:M126" si="84">SUM(I125:L125)</f>
        <v>0</v>
      </c>
      <c r="N125" s="100">
        <f t="shared" ref="N125:N126" si="85">+F125-M125</f>
        <v>13000</v>
      </c>
    </row>
    <row r="126" spans="1:14" s="1" customFormat="1" ht="32.1" customHeight="1" x14ac:dyDescent="0.2">
      <c r="A126" s="181">
        <v>108</v>
      </c>
      <c r="B126" s="109" t="s">
        <v>607</v>
      </c>
      <c r="C126" s="109" t="s">
        <v>608</v>
      </c>
      <c r="D126" s="92" t="s">
        <v>297</v>
      </c>
      <c r="E126" s="183" t="s">
        <v>261</v>
      </c>
      <c r="F126" s="98">
        <v>13000</v>
      </c>
      <c r="G126" s="98">
        <v>0</v>
      </c>
      <c r="H126" s="98">
        <f t="shared" si="83"/>
        <v>13000</v>
      </c>
      <c r="I126" s="98">
        <v>0</v>
      </c>
      <c r="J126" s="99" t="str">
        <f>IF((F126-I126-K126)&lt;=Datos!$G$7,"0",IF((F126-I126-K126)&lt;=Datos!$G$8,((F126-I126-K126)-Datos!$F$8)*Datos!$I$6,IF((F126-I126-K126)&lt;=Datos!$G$9,Datos!$I$8+((F126-I126-K126)-Datos!$F$9)*Datos!$J$6,IF((F126-I126-K126)&gt;=Datos!$F$10,(Datos!$I$8+Datos!$J$8)+((F126-I126-K126)-Datos!$F$10)*Datos!$K$6))))</f>
        <v>0</v>
      </c>
      <c r="K126" s="98">
        <v>0</v>
      </c>
      <c r="L126" s="98">
        <v>0</v>
      </c>
      <c r="M126" s="98">
        <f t="shared" si="84"/>
        <v>0</v>
      </c>
      <c r="N126" s="100">
        <f t="shared" si="85"/>
        <v>13000</v>
      </c>
    </row>
    <row r="127" spans="1:14" s="1" customFormat="1" ht="32.1" customHeight="1" x14ac:dyDescent="0.2">
      <c r="A127" s="181">
        <v>109</v>
      </c>
      <c r="B127" s="109" t="s">
        <v>607</v>
      </c>
      <c r="C127" s="109" t="s">
        <v>608</v>
      </c>
      <c r="D127" s="92" t="s">
        <v>297</v>
      </c>
      <c r="E127" s="183" t="s">
        <v>261</v>
      </c>
      <c r="F127" s="98">
        <v>13000</v>
      </c>
      <c r="G127" s="98">
        <v>0</v>
      </c>
      <c r="H127" s="98">
        <f t="shared" ref="H127:H140" si="86">+F127+G127</f>
        <v>13000</v>
      </c>
      <c r="I127" s="98">
        <v>0</v>
      </c>
      <c r="J127" s="99" t="str">
        <f>IF((F127-I127-K127)&lt;=Datos!$G$7,"0",IF((F127-I127-K127)&lt;=Datos!$G$8,((F127-I127-K127)-Datos!$F$8)*Datos!$I$6,IF((F127-I127-K127)&lt;=Datos!$G$9,Datos!$I$8+((F127-I127-K127)-Datos!$F$9)*Datos!$J$6,IF((F127-I127-K127)&gt;=Datos!$F$10,(Datos!$I$8+Datos!$J$8)+((F127-I127-K127)-Datos!$F$10)*Datos!$K$6))))</f>
        <v>0</v>
      </c>
      <c r="K127" s="98">
        <v>0</v>
      </c>
      <c r="L127" s="98">
        <v>0</v>
      </c>
      <c r="M127" s="98">
        <f t="shared" ref="M127:M140" si="87">SUM(I127:L127)</f>
        <v>0</v>
      </c>
      <c r="N127" s="100">
        <f t="shared" ref="N127:N140" si="88">+F127-M127</f>
        <v>13000</v>
      </c>
    </row>
    <row r="128" spans="1:14" s="1" customFormat="1" ht="32.1" customHeight="1" x14ac:dyDescent="0.2">
      <c r="A128" s="181">
        <v>110</v>
      </c>
      <c r="B128" s="109" t="s">
        <v>607</v>
      </c>
      <c r="C128" s="109" t="s">
        <v>608</v>
      </c>
      <c r="D128" s="92" t="s">
        <v>297</v>
      </c>
      <c r="E128" s="183" t="s">
        <v>261</v>
      </c>
      <c r="F128" s="98">
        <v>13000</v>
      </c>
      <c r="G128" s="98">
        <v>0</v>
      </c>
      <c r="H128" s="98">
        <f t="shared" si="86"/>
        <v>13000</v>
      </c>
      <c r="I128" s="98">
        <v>0</v>
      </c>
      <c r="J128" s="99" t="str">
        <f>IF((F128-I128-K128)&lt;=Datos!$G$7,"0",IF((F128-I128-K128)&lt;=Datos!$G$8,((F128-I128-K128)-Datos!$F$8)*Datos!$I$6,IF((F128-I128-K128)&lt;=Datos!$G$9,Datos!$I$8+((F128-I128-K128)-Datos!$F$9)*Datos!$J$6,IF((F128-I128-K128)&gt;=Datos!$F$10,(Datos!$I$8+Datos!$J$8)+((F128-I128-K128)-Datos!$F$10)*Datos!$K$6))))</f>
        <v>0</v>
      </c>
      <c r="K128" s="98">
        <v>0</v>
      </c>
      <c r="L128" s="98">
        <v>0</v>
      </c>
      <c r="M128" s="98">
        <f t="shared" si="87"/>
        <v>0</v>
      </c>
      <c r="N128" s="100">
        <f t="shared" si="88"/>
        <v>13000</v>
      </c>
    </row>
    <row r="129" spans="1:14" s="1" customFormat="1" ht="32.1" customHeight="1" x14ac:dyDescent="0.2">
      <c r="A129" s="181">
        <v>111</v>
      </c>
      <c r="B129" s="109" t="s">
        <v>607</v>
      </c>
      <c r="C129" s="109" t="s">
        <v>608</v>
      </c>
      <c r="D129" s="92" t="s">
        <v>297</v>
      </c>
      <c r="E129" s="183" t="s">
        <v>261</v>
      </c>
      <c r="F129" s="98">
        <v>13000</v>
      </c>
      <c r="G129" s="98">
        <v>0</v>
      </c>
      <c r="H129" s="98">
        <f t="shared" si="86"/>
        <v>13000</v>
      </c>
      <c r="I129" s="98">
        <v>0</v>
      </c>
      <c r="J129" s="99" t="str">
        <f>IF((F129-I129-K129)&lt;=Datos!$G$7,"0",IF((F129-I129-K129)&lt;=Datos!$G$8,((F129-I129-K129)-Datos!$F$8)*Datos!$I$6,IF((F129-I129-K129)&lt;=Datos!$G$9,Datos!$I$8+((F129-I129-K129)-Datos!$F$9)*Datos!$J$6,IF((F129-I129-K129)&gt;=Datos!$F$10,(Datos!$I$8+Datos!$J$8)+((F129-I129-K129)-Datos!$F$10)*Datos!$K$6))))</f>
        <v>0</v>
      </c>
      <c r="K129" s="98">
        <v>0</v>
      </c>
      <c r="L129" s="98">
        <v>0</v>
      </c>
      <c r="M129" s="98">
        <f t="shared" si="87"/>
        <v>0</v>
      </c>
      <c r="N129" s="100">
        <f t="shared" si="88"/>
        <v>13000</v>
      </c>
    </row>
    <row r="130" spans="1:14" s="1" customFormat="1" ht="32.1" customHeight="1" x14ac:dyDescent="0.2">
      <c r="A130" s="181">
        <v>112</v>
      </c>
      <c r="B130" s="109" t="s">
        <v>607</v>
      </c>
      <c r="C130" s="109" t="s">
        <v>608</v>
      </c>
      <c r="D130" s="92" t="s">
        <v>297</v>
      </c>
      <c r="E130" s="183" t="s">
        <v>261</v>
      </c>
      <c r="F130" s="98">
        <v>13000</v>
      </c>
      <c r="G130" s="98">
        <v>0</v>
      </c>
      <c r="H130" s="98">
        <f t="shared" ref="H130" si="89">+F130+G130</f>
        <v>13000</v>
      </c>
      <c r="I130" s="98">
        <v>0</v>
      </c>
      <c r="J130" s="99" t="str">
        <f>IF((F130-I130-K130)&lt;=Datos!$G$7,"0",IF((F130-I130-K130)&lt;=Datos!$G$8,((F130-I130-K130)-Datos!$F$8)*Datos!$I$6,IF((F130-I130-K130)&lt;=Datos!$G$9,Datos!$I$8+((F130-I130-K130)-Datos!$F$9)*Datos!$J$6,IF((F130-I130-K130)&gt;=Datos!$F$10,(Datos!$I$8+Datos!$J$8)+((F130-I130-K130)-Datos!$F$10)*Datos!$K$6))))</f>
        <v>0</v>
      </c>
      <c r="K130" s="98">
        <v>0</v>
      </c>
      <c r="L130" s="98">
        <v>0</v>
      </c>
      <c r="M130" s="98">
        <f t="shared" ref="M130" si="90">SUM(I130:L130)</f>
        <v>0</v>
      </c>
      <c r="N130" s="100">
        <f t="shared" ref="N130" si="91">+F130-M130</f>
        <v>13000</v>
      </c>
    </row>
    <row r="131" spans="1:14" s="1" customFormat="1" ht="32.1" customHeight="1" x14ac:dyDescent="0.2">
      <c r="A131" s="181">
        <v>113</v>
      </c>
      <c r="B131" s="109" t="s">
        <v>607</v>
      </c>
      <c r="C131" s="109" t="s">
        <v>608</v>
      </c>
      <c r="D131" s="92" t="s">
        <v>297</v>
      </c>
      <c r="E131" s="183" t="s">
        <v>261</v>
      </c>
      <c r="F131" s="98">
        <v>16000</v>
      </c>
      <c r="G131" s="98">
        <v>0</v>
      </c>
      <c r="H131" s="98">
        <f t="shared" si="86"/>
        <v>16000</v>
      </c>
      <c r="I131" s="98">
        <v>0</v>
      </c>
      <c r="J131" s="99" t="str">
        <f>IF((F131-I131-K131)&lt;=Datos!$G$7,"0",IF((F131-I131-K131)&lt;=Datos!$G$8,((F131-I131-K131)-Datos!$F$8)*Datos!$I$6,IF((F131-I131-K131)&lt;=Datos!$G$9,Datos!$I$8+((F131-I131-K131)-Datos!$F$9)*Datos!$J$6,IF((F131-I131-K131)&gt;=Datos!$F$10,(Datos!$I$8+Datos!$J$8)+((F131-I131-K131)-Datos!$F$10)*Datos!$K$6))))</f>
        <v>0</v>
      </c>
      <c r="K131" s="98">
        <v>0</v>
      </c>
      <c r="L131" s="98">
        <v>0</v>
      </c>
      <c r="M131" s="98">
        <f t="shared" si="87"/>
        <v>0</v>
      </c>
      <c r="N131" s="100">
        <f t="shared" si="88"/>
        <v>16000</v>
      </c>
    </row>
    <row r="132" spans="1:14" s="1" customFormat="1" ht="32.1" customHeight="1" x14ac:dyDescent="0.2">
      <c r="A132" s="181">
        <v>114</v>
      </c>
      <c r="B132" s="109" t="s">
        <v>729</v>
      </c>
      <c r="C132" s="109" t="s">
        <v>608</v>
      </c>
      <c r="D132" s="92" t="s">
        <v>297</v>
      </c>
      <c r="E132" s="183" t="s">
        <v>261</v>
      </c>
      <c r="F132" s="98">
        <v>16000</v>
      </c>
      <c r="G132" s="98">
        <v>0</v>
      </c>
      <c r="H132" s="98">
        <f t="shared" si="86"/>
        <v>16000</v>
      </c>
      <c r="I132" s="98">
        <v>0</v>
      </c>
      <c r="J132" s="99" t="str">
        <f>IF((F132-I132-K132)&lt;=Datos!$G$7,"0",IF((F132-I132-K132)&lt;=Datos!$G$8,((F132-I132-K132)-Datos!$F$8)*Datos!$I$6,IF((F132-I132-K132)&lt;=Datos!$G$9,Datos!$I$8+((F132-I132-K132)-Datos!$F$9)*Datos!$J$6,IF((F132-I132-K132)&gt;=Datos!$F$10,(Datos!$I$8+Datos!$J$8)+((F132-I132-K132)-Datos!$F$10)*Datos!$K$6))))</f>
        <v>0</v>
      </c>
      <c r="K132" s="98">
        <v>0</v>
      </c>
      <c r="L132" s="98">
        <v>0</v>
      </c>
      <c r="M132" s="98">
        <f t="shared" si="87"/>
        <v>0</v>
      </c>
      <c r="N132" s="100">
        <f t="shared" si="88"/>
        <v>16000</v>
      </c>
    </row>
    <row r="133" spans="1:14" s="1" customFormat="1" ht="32.1" customHeight="1" x14ac:dyDescent="0.2">
      <c r="A133" s="181">
        <v>115</v>
      </c>
      <c r="B133" s="109" t="s">
        <v>729</v>
      </c>
      <c r="C133" s="109" t="s">
        <v>608</v>
      </c>
      <c r="D133" s="92" t="s">
        <v>297</v>
      </c>
      <c r="E133" s="183" t="s">
        <v>261</v>
      </c>
      <c r="F133" s="98">
        <v>13000</v>
      </c>
      <c r="G133" s="98">
        <v>0</v>
      </c>
      <c r="H133" s="98">
        <f t="shared" si="86"/>
        <v>13000</v>
      </c>
      <c r="I133" s="98">
        <v>0</v>
      </c>
      <c r="J133" s="99" t="str">
        <f>IF((F133-I133-K133)&lt;=Datos!$G$7,"0",IF((F133-I133-K133)&lt;=Datos!$G$8,((F133-I133-K133)-Datos!$F$8)*Datos!$I$6,IF((F133-I133-K133)&lt;=Datos!$G$9,Datos!$I$8+((F133-I133-K133)-Datos!$F$9)*Datos!$J$6,IF((F133-I133-K133)&gt;=Datos!$F$10,(Datos!$I$8+Datos!$J$8)+((F133-I133-K133)-Datos!$F$10)*Datos!$K$6))))</f>
        <v>0</v>
      </c>
      <c r="K133" s="98">
        <v>0</v>
      </c>
      <c r="L133" s="98">
        <v>0</v>
      </c>
      <c r="M133" s="98">
        <f t="shared" si="87"/>
        <v>0</v>
      </c>
      <c r="N133" s="100">
        <f t="shared" si="88"/>
        <v>13000</v>
      </c>
    </row>
    <row r="134" spans="1:14" s="1" customFormat="1" ht="32.1" customHeight="1" x14ac:dyDescent="0.2">
      <c r="A134" s="181">
        <v>116</v>
      </c>
      <c r="B134" s="109" t="s">
        <v>729</v>
      </c>
      <c r="C134" s="109" t="s">
        <v>608</v>
      </c>
      <c r="D134" s="92" t="s">
        <v>297</v>
      </c>
      <c r="E134" s="183" t="s">
        <v>261</v>
      </c>
      <c r="F134" s="98">
        <v>13000</v>
      </c>
      <c r="G134" s="98">
        <v>0</v>
      </c>
      <c r="H134" s="98">
        <f t="shared" si="86"/>
        <v>13000</v>
      </c>
      <c r="I134" s="98">
        <v>0</v>
      </c>
      <c r="J134" s="99" t="str">
        <f>IF((F134-I134-K134)&lt;=Datos!$G$7,"0",IF((F134-I134-K134)&lt;=Datos!$G$8,((F134-I134-K134)-Datos!$F$8)*Datos!$I$6,IF((F134-I134-K134)&lt;=Datos!$G$9,Datos!$I$8+((F134-I134-K134)-Datos!$F$9)*Datos!$J$6,IF((F134-I134-K134)&gt;=Datos!$F$10,(Datos!$I$8+Datos!$J$8)+((F134-I134-K134)-Datos!$F$10)*Datos!$K$6))))</f>
        <v>0</v>
      </c>
      <c r="K134" s="98">
        <v>0</v>
      </c>
      <c r="L134" s="98">
        <v>0</v>
      </c>
      <c r="M134" s="98">
        <f t="shared" si="87"/>
        <v>0</v>
      </c>
      <c r="N134" s="100">
        <f t="shared" si="88"/>
        <v>13000</v>
      </c>
    </row>
    <row r="135" spans="1:14" s="1" customFormat="1" ht="32.1" customHeight="1" x14ac:dyDescent="0.2">
      <c r="A135" s="181">
        <v>117</v>
      </c>
      <c r="B135" s="109" t="s">
        <v>729</v>
      </c>
      <c r="C135" s="109" t="s">
        <v>608</v>
      </c>
      <c r="D135" s="92" t="s">
        <v>297</v>
      </c>
      <c r="E135" s="183" t="s">
        <v>261</v>
      </c>
      <c r="F135" s="98">
        <v>13000</v>
      </c>
      <c r="G135" s="98">
        <v>0</v>
      </c>
      <c r="H135" s="98">
        <f t="shared" si="86"/>
        <v>13000</v>
      </c>
      <c r="I135" s="98">
        <v>0</v>
      </c>
      <c r="J135" s="99" t="str">
        <f>IF((F135-I135-K135)&lt;=Datos!$G$7,"0",IF((F135-I135-K135)&lt;=Datos!$G$8,((F135-I135-K135)-Datos!$F$8)*Datos!$I$6,IF((F135-I135-K135)&lt;=Datos!$G$9,Datos!$I$8+((F135-I135-K135)-Datos!$F$9)*Datos!$J$6,IF((F135-I135-K135)&gt;=Datos!$F$10,(Datos!$I$8+Datos!$J$8)+((F135-I135-K135)-Datos!$F$10)*Datos!$K$6))))</f>
        <v>0</v>
      </c>
      <c r="K135" s="98">
        <v>0</v>
      </c>
      <c r="L135" s="98">
        <v>0</v>
      </c>
      <c r="M135" s="98">
        <f t="shared" si="87"/>
        <v>0</v>
      </c>
      <c r="N135" s="100">
        <f t="shared" si="88"/>
        <v>13000</v>
      </c>
    </row>
    <row r="136" spans="1:14" s="1" customFormat="1" ht="32.1" customHeight="1" x14ac:dyDescent="0.2">
      <c r="A136" s="181">
        <v>118</v>
      </c>
      <c r="B136" s="109" t="s">
        <v>729</v>
      </c>
      <c r="C136" s="109" t="s">
        <v>608</v>
      </c>
      <c r="D136" s="92" t="s">
        <v>297</v>
      </c>
      <c r="E136" s="183" t="s">
        <v>261</v>
      </c>
      <c r="F136" s="98">
        <v>13000</v>
      </c>
      <c r="G136" s="98">
        <v>0</v>
      </c>
      <c r="H136" s="98">
        <f t="shared" si="86"/>
        <v>13000</v>
      </c>
      <c r="I136" s="98">
        <v>0</v>
      </c>
      <c r="J136" s="99" t="str">
        <f>IF((F136-I136-K136)&lt;=Datos!$G$7,"0",IF((F136-I136-K136)&lt;=Datos!$G$8,((F136-I136-K136)-Datos!$F$8)*Datos!$I$6,IF((F136-I136-K136)&lt;=Datos!$G$9,Datos!$I$8+((F136-I136-K136)-Datos!$F$9)*Datos!$J$6,IF((F136-I136-K136)&gt;=Datos!$F$10,(Datos!$I$8+Datos!$J$8)+((F136-I136-K136)-Datos!$F$10)*Datos!$K$6))))</f>
        <v>0</v>
      </c>
      <c r="K136" s="98">
        <v>0</v>
      </c>
      <c r="L136" s="98">
        <v>0</v>
      </c>
      <c r="M136" s="98">
        <f t="shared" si="87"/>
        <v>0</v>
      </c>
      <c r="N136" s="100">
        <f t="shared" si="88"/>
        <v>13000</v>
      </c>
    </row>
    <row r="137" spans="1:14" s="1" customFormat="1" ht="32.1" customHeight="1" x14ac:dyDescent="0.2">
      <c r="A137" s="181">
        <v>119</v>
      </c>
      <c r="B137" s="109" t="s">
        <v>729</v>
      </c>
      <c r="C137" s="109" t="s">
        <v>608</v>
      </c>
      <c r="D137" s="92" t="s">
        <v>297</v>
      </c>
      <c r="E137" s="183" t="s">
        <v>261</v>
      </c>
      <c r="F137" s="98">
        <v>13000</v>
      </c>
      <c r="G137" s="98">
        <v>0</v>
      </c>
      <c r="H137" s="98">
        <f t="shared" si="86"/>
        <v>13000</v>
      </c>
      <c r="I137" s="98">
        <v>0</v>
      </c>
      <c r="J137" s="99" t="str">
        <f>IF((F137-I137-K137)&lt;=Datos!$G$7,"0",IF((F137-I137-K137)&lt;=Datos!$G$8,((F137-I137-K137)-Datos!$F$8)*Datos!$I$6,IF((F137-I137-K137)&lt;=Datos!$G$9,Datos!$I$8+((F137-I137-K137)-Datos!$F$9)*Datos!$J$6,IF((F137-I137-K137)&gt;=Datos!$F$10,(Datos!$I$8+Datos!$J$8)+((F137-I137-K137)-Datos!$F$10)*Datos!$K$6))))</f>
        <v>0</v>
      </c>
      <c r="K137" s="98">
        <v>0</v>
      </c>
      <c r="L137" s="98">
        <v>0</v>
      </c>
      <c r="M137" s="98">
        <f t="shared" si="87"/>
        <v>0</v>
      </c>
      <c r="N137" s="100">
        <f t="shared" si="88"/>
        <v>13000</v>
      </c>
    </row>
    <row r="138" spans="1:14" s="1" customFormat="1" ht="32.1" customHeight="1" x14ac:dyDescent="0.2">
      <c r="A138" s="181">
        <v>120</v>
      </c>
      <c r="B138" s="109" t="s">
        <v>729</v>
      </c>
      <c r="C138" s="109" t="s">
        <v>608</v>
      </c>
      <c r="D138" s="92" t="s">
        <v>297</v>
      </c>
      <c r="E138" s="183" t="s">
        <v>261</v>
      </c>
      <c r="F138" s="98">
        <v>16000</v>
      </c>
      <c r="G138" s="98">
        <v>0</v>
      </c>
      <c r="H138" s="98">
        <f t="shared" si="86"/>
        <v>16000</v>
      </c>
      <c r="I138" s="98">
        <v>0</v>
      </c>
      <c r="J138" s="99" t="str">
        <f>IF((F138-I138-K138)&lt;=Datos!$G$7,"0",IF((F138-I138-K138)&lt;=Datos!$G$8,((F138-I138-K138)-Datos!$F$8)*Datos!$I$6,IF((F138-I138-K138)&lt;=Datos!$G$9,Datos!$I$8+((F138-I138-K138)-Datos!$F$9)*Datos!$J$6,IF((F138-I138-K138)&gt;=Datos!$F$10,(Datos!$I$8+Datos!$J$8)+((F138-I138-K138)-Datos!$F$10)*Datos!$K$6))))</f>
        <v>0</v>
      </c>
      <c r="K138" s="98">
        <v>0</v>
      </c>
      <c r="L138" s="98">
        <v>0</v>
      </c>
      <c r="M138" s="98">
        <f t="shared" si="87"/>
        <v>0</v>
      </c>
      <c r="N138" s="100">
        <f t="shared" si="88"/>
        <v>16000</v>
      </c>
    </row>
    <row r="139" spans="1:14" s="1" customFormat="1" ht="32.1" customHeight="1" x14ac:dyDescent="0.2">
      <c r="A139" s="181">
        <v>121</v>
      </c>
      <c r="B139" s="109" t="s">
        <v>729</v>
      </c>
      <c r="C139" s="109" t="s">
        <v>853</v>
      </c>
      <c r="D139" s="92" t="s">
        <v>297</v>
      </c>
      <c r="E139" s="183" t="s">
        <v>261</v>
      </c>
      <c r="F139" s="98">
        <v>25000</v>
      </c>
      <c r="G139" s="98">
        <v>0</v>
      </c>
      <c r="H139" s="98">
        <f t="shared" si="86"/>
        <v>25000</v>
      </c>
      <c r="I139" s="98">
        <v>0</v>
      </c>
      <c r="J139" s="99" t="str">
        <f>IF((F139-I139-K139)&lt;=Datos!$G$7,"0",IF((F139-I139-K139)&lt;=Datos!$G$8,((F139-I139-K139)-Datos!$F$8)*Datos!$I$6,IF((F139-I139-K139)&lt;=Datos!$G$9,Datos!$I$8+((F139-I139-K139)-Datos!$F$9)*Datos!$J$6,IF((F139-I139-K139)&gt;=Datos!$F$10,(Datos!$I$8+Datos!$J$8)+((F139-I139-K139)-Datos!$F$10)*Datos!$K$6))))</f>
        <v>0</v>
      </c>
      <c r="K139" s="98">
        <v>0</v>
      </c>
      <c r="L139" s="98">
        <v>0</v>
      </c>
      <c r="M139" s="98">
        <f t="shared" si="87"/>
        <v>0</v>
      </c>
      <c r="N139" s="100">
        <f t="shared" si="88"/>
        <v>25000</v>
      </c>
    </row>
    <row r="140" spans="1:14" s="1" customFormat="1" ht="32.1" customHeight="1" x14ac:dyDescent="0.2">
      <c r="A140" s="181">
        <v>122</v>
      </c>
      <c r="B140" s="109" t="s">
        <v>729</v>
      </c>
      <c r="C140" s="109" t="s">
        <v>608</v>
      </c>
      <c r="D140" s="92" t="s">
        <v>297</v>
      </c>
      <c r="E140" s="183" t="s">
        <v>261</v>
      </c>
      <c r="F140" s="98">
        <v>13000</v>
      </c>
      <c r="G140" s="98">
        <v>0</v>
      </c>
      <c r="H140" s="98">
        <f t="shared" si="86"/>
        <v>13000</v>
      </c>
      <c r="I140" s="98">
        <v>0</v>
      </c>
      <c r="J140" s="99" t="str">
        <f>IF((F140-I140-K140)&lt;=Datos!$G$7,"0",IF((F140-I140-K140)&lt;=Datos!$G$8,((F140-I140-K140)-Datos!$F$8)*Datos!$I$6,IF((F140-I140-K140)&lt;=Datos!$G$9,Datos!$I$8+((F140-I140-K140)-Datos!$F$9)*Datos!$J$6,IF((F140-I140-K140)&gt;=Datos!$F$10,(Datos!$I$8+Datos!$J$8)+((F140-I140-K140)-Datos!$F$10)*Datos!$K$6))))</f>
        <v>0</v>
      </c>
      <c r="K140" s="98">
        <v>0</v>
      </c>
      <c r="L140" s="98">
        <v>0</v>
      </c>
      <c r="M140" s="98">
        <f t="shared" si="87"/>
        <v>0</v>
      </c>
      <c r="N140" s="100">
        <f t="shared" si="88"/>
        <v>13000</v>
      </c>
    </row>
    <row r="141" spans="1:14" s="1" customFormat="1" ht="32.1" customHeight="1" x14ac:dyDescent="0.2">
      <c r="A141" s="181">
        <v>123</v>
      </c>
      <c r="B141" s="109" t="s">
        <v>729</v>
      </c>
      <c r="C141" s="109" t="s">
        <v>608</v>
      </c>
      <c r="D141" s="92" t="s">
        <v>297</v>
      </c>
      <c r="E141" s="183" t="s">
        <v>261</v>
      </c>
      <c r="F141" s="98">
        <v>13000</v>
      </c>
      <c r="G141" s="98">
        <v>0</v>
      </c>
      <c r="H141" s="98">
        <v>13000</v>
      </c>
      <c r="I141" s="98">
        <v>0</v>
      </c>
      <c r="J141" s="99" t="s">
        <v>732</v>
      </c>
      <c r="K141" s="98">
        <v>0</v>
      </c>
      <c r="L141" s="98">
        <v>0</v>
      </c>
      <c r="M141" s="98">
        <v>0</v>
      </c>
      <c r="N141" s="100">
        <v>13000</v>
      </c>
    </row>
    <row r="142" spans="1:14" s="1" customFormat="1" ht="32.1" customHeight="1" x14ac:dyDescent="0.2">
      <c r="A142" s="181">
        <v>124</v>
      </c>
      <c r="B142" s="109" t="s">
        <v>729</v>
      </c>
      <c r="C142" s="109" t="s">
        <v>608</v>
      </c>
      <c r="D142" s="92" t="s">
        <v>297</v>
      </c>
      <c r="E142" s="183" t="s">
        <v>261</v>
      </c>
      <c r="F142" s="98">
        <v>13000</v>
      </c>
      <c r="G142" s="98">
        <v>0</v>
      </c>
      <c r="H142" s="98">
        <v>13000</v>
      </c>
      <c r="I142" s="98">
        <v>0</v>
      </c>
      <c r="J142" s="99" t="s">
        <v>732</v>
      </c>
      <c r="K142" s="98">
        <v>0</v>
      </c>
      <c r="L142" s="98">
        <v>0</v>
      </c>
      <c r="M142" s="98">
        <v>0</v>
      </c>
      <c r="N142" s="100">
        <v>13000</v>
      </c>
    </row>
    <row r="143" spans="1:14" s="1" customFormat="1" ht="32.1" customHeight="1" x14ac:dyDescent="0.2">
      <c r="A143" s="181">
        <v>125</v>
      </c>
      <c r="B143" s="91" t="s">
        <v>1059</v>
      </c>
      <c r="C143" s="91" t="s">
        <v>853</v>
      </c>
      <c r="D143" s="92" t="s">
        <v>297</v>
      </c>
      <c r="E143" s="183" t="s">
        <v>261</v>
      </c>
      <c r="F143" s="93">
        <v>25000</v>
      </c>
      <c r="G143" s="93">
        <v>0</v>
      </c>
      <c r="H143" s="93">
        <f t="shared" ref="H143" si="92">+F143+G143</f>
        <v>25000</v>
      </c>
      <c r="I143" s="93">
        <v>0</v>
      </c>
      <c r="J143" s="94" t="str">
        <f>IF((F143-I143-K143)&lt;=Datos!$G$7,"0",IF((F143-I143-K143)&lt;=Datos!$G$8,((F143-I143-K143)-Datos!$F$8)*Datos!$I$6,IF((F143-I143-K143)&lt;=Datos!$G$9,Datos!$I$8+((F143-I143-K143)-Datos!$F$9)*Datos!$J$6,IF((F143-I143-K143)&gt;=Datos!$F$10,(Datos!$I$8+Datos!$J$8)+((F143-I143-K143)-Datos!$F$10)*Datos!$K$6))))</f>
        <v>0</v>
      </c>
      <c r="K143" s="93">
        <v>0</v>
      </c>
      <c r="L143" s="93">
        <v>0</v>
      </c>
      <c r="M143" s="93">
        <v>0</v>
      </c>
      <c r="N143" s="95">
        <f t="shared" ref="N143" si="93">+H143-M143</f>
        <v>25000</v>
      </c>
    </row>
    <row r="144" spans="1:14" s="1" customFormat="1" ht="32.1" customHeight="1" x14ac:dyDescent="0.2">
      <c r="A144" s="181">
        <v>126</v>
      </c>
      <c r="B144" s="91" t="s">
        <v>1059</v>
      </c>
      <c r="C144" s="91" t="s">
        <v>608</v>
      </c>
      <c r="D144" s="92" t="s">
        <v>297</v>
      </c>
      <c r="E144" s="183" t="s">
        <v>261</v>
      </c>
      <c r="F144" s="93">
        <v>13000</v>
      </c>
      <c r="G144" s="93">
        <v>0</v>
      </c>
      <c r="H144" s="93">
        <f t="shared" ref="H144:H147" si="94">+F144+G144</f>
        <v>13000</v>
      </c>
      <c r="I144" s="93">
        <v>0</v>
      </c>
      <c r="J144" s="94" t="str">
        <f>IF((F144-I144-K144)&lt;=Datos!$G$7,"0",IF((F144-I144-K144)&lt;=Datos!$G$8,((F144-I144-K144)-Datos!$F$8)*Datos!$I$6,IF((F144-I144-K144)&lt;=Datos!$G$9,Datos!$I$8+((F144-I144-K144)-Datos!$F$9)*Datos!$J$6,IF((F144-I144-K144)&gt;=Datos!$F$10,(Datos!$I$8+Datos!$J$8)+((F144-I144-K144)-Datos!$F$10)*Datos!$K$6))))</f>
        <v>0</v>
      </c>
      <c r="K144" s="93">
        <v>0</v>
      </c>
      <c r="L144" s="93">
        <v>0</v>
      </c>
      <c r="M144" s="93">
        <v>0</v>
      </c>
      <c r="N144" s="95">
        <f t="shared" ref="N144:N147" si="95">+H144-M144</f>
        <v>13000</v>
      </c>
    </row>
    <row r="145" spans="1:15" s="1" customFormat="1" ht="32.1" customHeight="1" x14ac:dyDescent="0.2">
      <c r="A145" s="181">
        <v>127</v>
      </c>
      <c r="B145" s="91" t="s">
        <v>1059</v>
      </c>
      <c r="C145" s="91" t="s">
        <v>608</v>
      </c>
      <c r="D145" s="92" t="s">
        <v>297</v>
      </c>
      <c r="E145" s="183" t="s">
        <v>261</v>
      </c>
      <c r="F145" s="93">
        <v>13000</v>
      </c>
      <c r="G145" s="93">
        <v>0</v>
      </c>
      <c r="H145" s="93">
        <f t="shared" si="94"/>
        <v>13000</v>
      </c>
      <c r="I145" s="93">
        <v>0</v>
      </c>
      <c r="J145" s="94" t="str">
        <f>IF((F145-I145-K145)&lt;=Datos!$G$7,"0",IF((F145-I145-K145)&lt;=Datos!$G$8,((F145-I145-K145)-Datos!$F$8)*Datos!$I$6,IF((F145-I145-K145)&lt;=Datos!$G$9,Datos!$I$8+((F145-I145-K145)-Datos!$F$9)*Datos!$J$6,IF((F145-I145-K145)&gt;=Datos!$F$10,(Datos!$I$8+Datos!$J$8)+((F145-I145-K145)-Datos!$F$10)*Datos!$K$6))))</f>
        <v>0</v>
      </c>
      <c r="K145" s="93">
        <v>0</v>
      </c>
      <c r="L145" s="93">
        <v>0</v>
      </c>
      <c r="M145" s="93">
        <v>0</v>
      </c>
      <c r="N145" s="95">
        <f t="shared" si="95"/>
        <v>13000</v>
      </c>
    </row>
    <row r="146" spans="1:15" s="1" customFormat="1" ht="32.1" customHeight="1" x14ac:dyDescent="0.2">
      <c r="A146" s="181">
        <v>128</v>
      </c>
      <c r="B146" s="91" t="s">
        <v>1059</v>
      </c>
      <c r="C146" s="91" t="s">
        <v>608</v>
      </c>
      <c r="D146" s="92" t="s">
        <v>297</v>
      </c>
      <c r="E146" s="183" t="s">
        <v>261</v>
      </c>
      <c r="F146" s="93">
        <v>13000</v>
      </c>
      <c r="G146" s="93">
        <v>0</v>
      </c>
      <c r="H146" s="93">
        <f t="shared" si="94"/>
        <v>13000</v>
      </c>
      <c r="I146" s="93">
        <v>0</v>
      </c>
      <c r="J146" s="94" t="str">
        <f>IF((F146-I146-K146)&lt;=Datos!$G$7,"0",IF((F146-I146-K146)&lt;=Datos!$G$8,((F146-I146-K146)-Datos!$F$8)*Datos!$I$6,IF((F146-I146-K146)&lt;=Datos!$G$9,Datos!$I$8+((F146-I146-K146)-Datos!$F$9)*Datos!$J$6,IF((F146-I146-K146)&gt;=Datos!$F$10,(Datos!$I$8+Datos!$J$8)+((F146-I146-K146)-Datos!$F$10)*Datos!$K$6))))</f>
        <v>0</v>
      </c>
      <c r="K146" s="93">
        <v>0</v>
      </c>
      <c r="L146" s="93">
        <v>0</v>
      </c>
      <c r="M146" s="93">
        <v>0</v>
      </c>
      <c r="N146" s="95">
        <f t="shared" si="95"/>
        <v>13000</v>
      </c>
    </row>
    <row r="147" spans="1:15" s="1" customFormat="1" ht="32.1" customHeight="1" x14ac:dyDescent="0.2">
      <c r="A147" s="181">
        <v>129</v>
      </c>
      <c r="B147" s="91" t="s">
        <v>1059</v>
      </c>
      <c r="C147" s="91" t="s">
        <v>608</v>
      </c>
      <c r="D147" s="92" t="s">
        <v>297</v>
      </c>
      <c r="E147" s="183" t="s">
        <v>261</v>
      </c>
      <c r="F147" s="93">
        <v>13000</v>
      </c>
      <c r="G147" s="93">
        <v>0</v>
      </c>
      <c r="H147" s="93">
        <f t="shared" si="94"/>
        <v>13000</v>
      </c>
      <c r="I147" s="93">
        <v>0</v>
      </c>
      <c r="J147" s="94" t="str">
        <f>IF((F147-I147-K147)&lt;=Datos!$G$7,"0",IF((F147-I147-K147)&lt;=Datos!$G$8,((F147-I147-K147)-Datos!$F$8)*Datos!$I$6,IF((F147-I147-K147)&lt;=Datos!$G$9,Datos!$I$8+((F147-I147-K147)-Datos!$F$9)*Datos!$J$6,IF((F147-I147-K147)&gt;=Datos!$F$10,(Datos!$I$8+Datos!$J$8)+((F147-I147-K147)-Datos!$F$10)*Datos!$K$6))))</f>
        <v>0</v>
      </c>
      <c r="K147" s="93">
        <v>0</v>
      </c>
      <c r="L147" s="93">
        <v>0</v>
      </c>
      <c r="M147" s="93">
        <v>0</v>
      </c>
      <c r="N147" s="95">
        <f t="shared" si="95"/>
        <v>13000</v>
      </c>
    </row>
    <row r="148" spans="1:15" s="7" customFormat="1" ht="36.75" customHeight="1" x14ac:dyDescent="0.2">
      <c r="A148" s="310" t="s">
        <v>422</v>
      </c>
      <c r="B148" s="311"/>
      <c r="C148" s="103">
        <v>56</v>
      </c>
      <c r="D148" s="129"/>
      <c r="E148" s="130"/>
      <c r="F148" s="131">
        <f t="shared" ref="F148:N148" si="96">SUM(F92:F147)</f>
        <v>848000</v>
      </c>
      <c r="G148" s="131">
        <f t="shared" si="96"/>
        <v>0</v>
      </c>
      <c r="H148" s="131">
        <f t="shared" si="96"/>
        <v>848000</v>
      </c>
      <c r="I148" s="131">
        <f t="shared" si="96"/>
        <v>0</v>
      </c>
      <c r="J148" s="131">
        <f t="shared" si="96"/>
        <v>797.24849999999969</v>
      </c>
      <c r="K148" s="131">
        <f t="shared" si="96"/>
        <v>0</v>
      </c>
      <c r="L148" s="131">
        <f t="shared" si="96"/>
        <v>7007</v>
      </c>
      <c r="M148" s="131">
        <f t="shared" si="96"/>
        <v>7804.2484999999997</v>
      </c>
      <c r="N148" s="131">
        <f t="shared" si="96"/>
        <v>840195.75150000001</v>
      </c>
    </row>
    <row r="149" spans="1:15" ht="36.75" customHeight="1" thickBot="1" x14ac:dyDescent="0.25">
      <c r="A149" s="211" t="s">
        <v>258</v>
      </c>
      <c r="B149" s="208"/>
      <c r="C149" s="209"/>
      <c r="D149" s="209"/>
      <c r="E149" s="210"/>
      <c r="F149" s="161">
        <f t="shared" ref="F149:N149" si="97">+F148+F90+F73+F47</f>
        <v>1963000</v>
      </c>
      <c r="G149" s="161">
        <f t="shared" si="97"/>
        <v>0</v>
      </c>
      <c r="H149" s="161">
        <f t="shared" si="97"/>
        <v>1963000</v>
      </c>
      <c r="I149" s="161">
        <f t="shared" si="97"/>
        <v>0</v>
      </c>
      <c r="J149" s="161">
        <f t="shared" si="97"/>
        <v>2391.7454999999991</v>
      </c>
      <c r="K149" s="161">
        <f t="shared" si="97"/>
        <v>0</v>
      </c>
      <c r="L149" s="161">
        <f t="shared" si="97"/>
        <v>7007</v>
      </c>
      <c r="M149" s="161">
        <f t="shared" si="97"/>
        <v>9398.7454999999991</v>
      </c>
      <c r="N149" s="161">
        <f t="shared" si="97"/>
        <v>1953601.2545</v>
      </c>
    </row>
    <row r="150" spans="1:15" s="16" customFormat="1" ht="32.1" customHeight="1" x14ac:dyDescent="0.2">
      <c r="A150" s="17"/>
      <c r="B150" s="134"/>
      <c r="C150" s="134"/>
      <c r="D150" s="134"/>
      <c r="E150" s="134"/>
      <c r="F150" s="135"/>
      <c r="G150" s="135"/>
      <c r="H150" s="135"/>
      <c r="I150" s="135"/>
      <c r="J150" s="135"/>
      <c r="K150" s="135"/>
      <c r="L150" s="135"/>
      <c r="M150" s="135"/>
      <c r="N150" s="135"/>
    </row>
    <row r="151" spans="1:15" s="1" customFormat="1" ht="32.1" customHeight="1" x14ac:dyDescent="0.2">
      <c r="A151" s="87"/>
      <c r="B151"/>
      <c r="C151"/>
      <c r="D151"/>
      <c r="E151"/>
      <c r="F151" s="136"/>
      <c r="G151"/>
      <c r="H151"/>
      <c r="I151"/>
      <c r="J151"/>
      <c r="K151"/>
      <c r="L151"/>
      <c r="M151"/>
      <c r="N151" s="136"/>
    </row>
    <row r="152" spans="1:15" ht="24.75" customHeight="1" x14ac:dyDescent="0.2"/>
    <row r="153" spans="1:15" ht="21.75" customHeight="1" x14ac:dyDescent="0.2">
      <c r="B153" s="2" t="s">
        <v>20</v>
      </c>
      <c r="C153" s="2"/>
      <c r="D153" s="2"/>
      <c r="E153" s="295" t="s">
        <v>22</v>
      </c>
      <c r="F153" s="295"/>
      <c r="K153" s="295" t="s">
        <v>22</v>
      </c>
      <c r="L153" s="295"/>
      <c r="N153" s="2"/>
    </row>
    <row r="154" spans="1:15" s="2" customFormat="1" ht="21.75" customHeight="1" x14ac:dyDescent="0.2">
      <c r="A154" s="87"/>
      <c r="E154"/>
      <c r="F154"/>
      <c r="G154"/>
      <c r="H154"/>
      <c r="I154"/>
      <c r="J154"/>
      <c r="K154"/>
      <c r="O154"/>
    </row>
    <row r="155" spans="1:15" s="2" customFormat="1" ht="21.75" customHeight="1" x14ac:dyDescent="0.2">
      <c r="A155" s="7"/>
      <c r="E155"/>
      <c r="F155"/>
      <c r="G155"/>
      <c r="H155"/>
      <c r="I155"/>
      <c r="J155"/>
      <c r="K155"/>
      <c r="L155"/>
      <c r="M155"/>
      <c r="N155"/>
    </row>
    <row r="156" spans="1:15" s="2" customFormat="1" ht="21.75" customHeight="1" x14ac:dyDescent="0.2">
      <c r="A156" s="7"/>
      <c r="B156" s="118"/>
      <c r="E156" s="118"/>
      <c r="F156" s="137"/>
      <c r="G156"/>
      <c r="H156"/>
      <c r="I156"/>
      <c r="J156"/>
      <c r="K156" s="119"/>
      <c r="L156" s="119"/>
      <c r="M156"/>
      <c r="N156"/>
    </row>
    <row r="157" spans="1:15" ht="21.75" customHeight="1" x14ac:dyDescent="0.2">
      <c r="A157" s="7"/>
      <c r="B157" s="2" t="s">
        <v>21</v>
      </c>
      <c r="C157" s="2"/>
      <c r="D157" s="2"/>
      <c r="E157" s="302" t="s">
        <v>24</v>
      </c>
      <c r="F157" s="302"/>
      <c r="K157" s="295" t="s">
        <v>23</v>
      </c>
      <c r="L157" s="295"/>
    </row>
    <row r="158" spans="1:15" ht="21.75" customHeight="1" x14ac:dyDescent="0.2">
      <c r="A158" s="7"/>
    </row>
    <row r="159" spans="1:15" ht="21.75" customHeight="1" x14ac:dyDescent="0.2">
      <c r="A159" s="15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5" ht="21.75" customHeight="1" x14ac:dyDescent="0.2">
      <c r="A160" s="25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21.75" customHeight="1" x14ac:dyDescent="0.2">
      <c r="A161" s="25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21.75" customHeight="1" x14ac:dyDescent="0.2">
      <c r="A162" s="25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21.75" customHeight="1" x14ac:dyDescent="0.2">
      <c r="A163" s="25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21.75" customHeight="1" x14ac:dyDescent="0.2">
      <c r="A164" s="25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4.25" x14ac:dyDescent="0.2">
      <c r="A165" s="25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4.25" x14ac:dyDescent="0.2">
      <c r="A166" s="25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4.25" x14ac:dyDescent="0.2">
      <c r="A167" s="25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4.25" x14ac:dyDescent="0.2">
      <c r="A168" s="25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4.25" x14ac:dyDescent="0.2">
      <c r="A169" s="84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4.25" x14ac:dyDescent="0.2">
      <c r="A170" s="84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s="1" customFormat="1" ht="36" customHeight="1" x14ac:dyDescent="0.2">
      <c r="A171" s="25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s="1" customFormat="1" ht="36" customHeight="1" x14ac:dyDescent="0.2">
      <c r="A172" s="25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4.25" x14ac:dyDescent="0.2">
      <c r="A173" s="25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36" customHeight="1" x14ac:dyDescent="0.2">
      <c r="A174" s="25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36" customHeight="1" x14ac:dyDescent="0.2">
      <c r="A175" s="25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36" customHeight="1" x14ac:dyDescent="0.2">
      <c r="A176" s="25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36" customHeight="1" x14ac:dyDescent="0.2">
      <c r="A177" s="25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4.25" x14ac:dyDescent="0.2">
      <c r="A178" s="25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4.25" x14ac:dyDescent="0.2">
      <c r="A179" s="25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4.25" x14ac:dyDescent="0.2">
      <c r="A180" s="25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4.25" x14ac:dyDescent="0.2">
      <c r="A181" s="25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4.25" x14ac:dyDescent="0.2">
      <c r="A182" s="25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4.25" x14ac:dyDescent="0.2">
      <c r="A183" s="85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</row>
    <row r="184" spans="1:14" ht="14.25" x14ac:dyDescent="0.2">
      <c r="A184" s="85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</row>
    <row r="185" spans="1:14" s="3" customFormat="1" ht="36" customHeight="1" x14ac:dyDescent="0.2">
      <c r="A185" s="85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1:14" s="3" customFormat="1" ht="36" customHeight="1" x14ac:dyDescent="0.2">
      <c r="A186" s="85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</row>
    <row r="187" spans="1:14" s="3" customFormat="1" ht="36" customHeight="1" x14ac:dyDescent="0.2">
      <c r="A187" s="85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1:14" s="3" customFormat="1" ht="36" customHeight="1" x14ac:dyDescent="0.2">
      <c r="A188" s="85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  <row r="189" spans="1:14" s="3" customFormat="1" ht="36" customHeight="1" x14ac:dyDescent="0.2">
      <c r="A189" s="85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</row>
    <row r="190" spans="1:14" s="3" customFormat="1" ht="36" customHeight="1" x14ac:dyDescent="0.2">
      <c r="A190" s="85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</row>
    <row r="191" spans="1:14" s="3" customFormat="1" ht="36" customHeight="1" x14ac:dyDescent="0.2">
      <c r="A191" s="85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</row>
    <row r="192" spans="1:14" s="3" customFormat="1" ht="36" customHeight="1" x14ac:dyDescent="0.2">
      <c r="A192" s="85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</row>
    <row r="193" spans="1:14" s="3" customFormat="1" ht="36" customHeight="1" x14ac:dyDescent="0.2">
      <c r="A193" s="85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194" spans="1:14" s="3" customFormat="1" ht="36" customHeight="1" x14ac:dyDescent="0.2">
      <c r="A194" s="85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</row>
    <row r="195" spans="1:14" s="3" customFormat="1" ht="36" customHeight="1" x14ac:dyDescent="0.2">
      <c r="A195" s="85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</row>
    <row r="196" spans="1:14" s="3" customFormat="1" ht="36" customHeight="1" x14ac:dyDescent="0.2">
      <c r="A196" s="86"/>
    </row>
    <row r="197" spans="1:14" s="3" customFormat="1" ht="36" customHeight="1" x14ac:dyDescent="0.2">
      <c r="A197" s="8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s="3" customFormat="1" ht="36" customHeight="1" x14ac:dyDescent="0.2">
      <c r="A198" s="87"/>
      <c r="B198"/>
      <c r="C198"/>
      <c r="D198"/>
      <c r="E198"/>
      <c r="F198"/>
      <c r="G198"/>
      <c r="H198"/>
      <c r="I198"/>
      <c r="J198"/>
      <c r="K198"/>
      <c r="L198"/>
      <c r="M198"/>
      <c r="N198"/>
    </row>
  </sheetData>
  <mergeCells count="16">
    <mergeCell ref="K157:L157"/>
    <mergeCell ref="A6:N6"/>
    <mergeCell ref="E157:F157"/>
    <mergeCell ref="A3:N3"/>
    <mergeCell ref="A5:N5"/>
    <mergeCell ref="K153:L153"/>
    <mergeCell ref="E153:F153"/>
    <mergeCell ref="A91:N91"/>
    <mergeCell ref="A148:B148"/>
    <mergeCell ref="A12:N12"/>
    <mergeCell ref="A47:B47"/>
    <mergeCell ref="A48:N48"/>
    <mergeCell ref="A73:B73"/>
    <mergeCell ref="A74:N74"/>
    <mergeCell ref="A90:B90"/>
    <mergeCell ref="A7:N7"/>
  </mergeCells>
  <phoneticPr fontId="5" type="noConversion"/>
  <printOptions horizontalCentered="1"/>
  <pageMargins left="0.7" right="0.7" top="0.75" bottom="0.75" header="0.3" footer="0.3"/>
  <pageSetup paperSize="5" scale="67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4"/>
  <sheetViews>
    <sheetView showGridLines="0" zoomScale="75" zoomScaleNormal="75" zoomScaleSheetLayoutView="96" workbookViewId="0">
      <selection activeCell="Q54" sqref="A1:Q54"/>
    </sheetView>
  </sheetViews>
  <sheetFormatPr baseColWidth="10" defaultRowHeight="12.75" x14ac:dyDescent="0.2"/>
  <cols>
    <col min="1" max="1" width="6.5703125" customWidth="1"/>
    <col min="2" max="2" width="27.85546875" style="2" customWidth="1"/>
    <col min="3" max="3" width="30.5703125" style="2" customWidth="1"/>
    <col min="4" max="4" width="33" style="2" customWidth="1"/>
    <col min="5" max="5" width="19.7109375" bestFit="1" customWidth="1"/>
    <col min="6" max="6" width="15.28515625" bestFit="1" customWidth="1"/>
    <col min="7" max="7" width="12.28515625" customWidth="1"/>
    <col min="8" max="8" width="15.85546875" customWidth="1"/>
    <col min="9" max="9" width="19" customWidth="1"/>
    <col min="11" max="11" width="19.140625" customWidth="1"/>
    <col min="12" max="12" width="15.85546875" style="7" customWidth="1"/>
    <col min="13" max="13" width="18.140625" style="7" customWidth="1"/>
    <col min="14" max="14" width="14" bestFit="1" customWidth="1"/>
    <col min="15" max="15" width="13.85546875" customWidth="1"/>
    <col min="16" max="16" width="15.5703125" customWidth="1"/>
    <col min="17" max="17" width="16.7109375" customWidth="1"/>
  </cols>
  <sheetData>
    <row r="1" spans="1:17" x14ac:dyDescent="0.2">
      <c r="A1" s="2"/>
      <c r="E1" s="2"/>
      <c r="F1" s="2"/>
      <c r="G1" s="2"/>
      <c r="H1" s="2"/>
      <c r="I1" s="2"/>
      <c r="J1" s="2"/>
      <c r="K1" s="2"/>
      <c r="L1" s="87"/>
      <c r="M1" s="87"/>
      <c r="N1" s="2"/>
      <c r="O1" s="2"/>
      <c r="P1" s="2"/>
      <c r="Q1" s="2"/>
    </row>
    <row r="2" spans="1:17" x14ac:dyDescent="0.2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</row>
    <row r="3" spans="1:17" x14ac:dyDescent="0.2">
      <c r="A3" s="291" t="s">
        <v>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</row>
    <row r="4" spans="1:17" ht="18.75" customHeight="1" x14ac:dyDescent="0.2">
      <c r="A4" s="291" t="s">
        <v>1109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</row>
    <row r="5" spans="1:17" ht="9" customHeight="1" x14ac:dyDescent="0.2">
      <c r="A5" s="2"/>
      <c r="E5" s="2"/>
      <c r="F5" s="2"/>
      <c r="G5" s="2"/>
      <c r="H5" s="2"/>
      <c r="I5" s="2"/>
      <c r="J5" s="2"/>
      <c r="K5" s="2"/>
      <c r="L5" s="87"/>
      <c r="M5" s="87"/>
      <c r="N5" s="2"/>
      <c r="O5" s="2"/>
      <c r="P5" s="2"/>
      <c r="Q5" s="2"/>
    </row>
    <row r="6" spans="1:17" x14ac:dyDescent="0.2">
      <c r="A6" s="138"/>
      <c r="B6" s="295" t="s">
        <v>610</v>
      </c>
      <c r="C6" s="295"/>
      <c r="D6" s="295"/>
      <c r="E6" s="295"/>
      <c r="F6" s="295"/>
      <c r="G6" s="295"/>
      <c r="H6" s="295"/>
      <c r="I6" s="295"/>
      <c r="J6" s="295"/>
      <c r="K6" s="296"/>
      <c r="L6" s="297"/>
      <c r="M6" s="298"/>
      <c r="N6" s="295"/>
      <c r="O6" s="2"/>
    </row>
    <row r="7" spans="1:17" x14ac:dyDescent="0.2">
      <c r="A7" s="2"/>
      <c r="E7" s="2"/>
      <c r="F7" s="2"/>
      <c r="G7" s="2"/>
      <c r="H7" s="2"/>
      <c r="I7" s="2"/>
      <c r="J7" s="2"/>
      <c r="K7" s="2"/>
      <c r="L7" s="87"/>
      <c r="M7" s="87"/>
      <c r="N7" s="2"/>
      <c r="O7" s="2"/>
      <c r="P7" s="2"/>
      <c r="Q7" s="2"/>
    </row>
    <row r="8" spans="1:17" x14ac:dyDescent="0.2">
      <c r="A8" s="2"/>
      <c r="E8" s="2"/>
      <c r="F8" s="2"/>
      <c r="G8" s="2"/>
      <c r="H8" s="2"/>
      <c r="I8" s="2"/>
      <c r="J8" s="2"/>
      <c r="K8" s="2"/>
      <c r="L8" s="87"/>
      <c r="M8" s="87"/>
      <c r="N8" s="2"/>
      <c r="O8" s="2"/>
      <c r="P8" s="2"/>
      <c r="Q8" s="2"/>
    </row>
    <row r="9" spans="1:17" ht="10.5" customHeight="1" thickBot="1" x14ac:dyDescent="0.25"/>
    <row r="10" spans="1:17" ht="27.75" customHeight="1" x14ac:dyDescent="0.2">
      <c r="A10" s="80" t="s">
        <v>8</v>
      </c>
      <c r="B10" s="81" t="s">
        <v>5</v>
      </c>
      <c r="C10" s="81" t="s">
        <v>17</v>
      </c>
      <c r="D10" s="81" t="s">
        <v>6</v>
      </c>
      <c r="E10" s="81" t="s">
        <v>7</v>
      </c>
      <c r="F10" s="81" t="s">
        <v>18</v>
      </c>
      <c r="G10" s="81" t="s">
        <v>13</v>
      </c>
      <c r="H10" s="81" t="s">
        <v>14</v>
      </c>
      <c r="I10" s="81" t="s">
        <v>12</v>
      </c>
      <c r="J10" s="81" t="s">
        <v>298</v>
      </c>
      <c r="K10" s="81" t="s">
        <v>303</v>
      </c>
      <c r="L10" s="81" t="s">
        <v>0</v>
      </c>
      <c r="M10" s="81" t="s">
        <v>1</v>
      </c>
      <c r="N10" s="81" t="s">
        <v>2</v>
      </c>
      <c r="O10" s="81" t="s">
        <v>300</v>
      </c>
      <c r="P10" s="81" t="s">
        <v>301</v>
      </c>
      <c r="Q10" s="90" t="s">
        <v>10</v>
      </c>
    </row>
    <row r="11" spans="1:17" s="7" customFormat="1" ht="36" customHeight="1" x14ac:dyDescent="0.2">
      <c r="A11" s="310" t="s">
        <v>449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4"/>
    </row>
    <row r="12" spans="1:17" s="7" customFormat="1" ht="36" customHeight="1" x14ac:dyDescent="0.2">
      <c r="A12" s="167">
        <v>1</v>
      </c>
      <c r="B12" s="109" t="s">
        <v>337</v>
      </c>
      <c r="C12" s="109" t="s">
        <v>385</v>
      </c>
      <c r="D12" s="109" t="s">
        <v>401</v>
      </c>
      <c r="E12" s="96" t="s">
        <v>305</v>
      </c>
      <c r="F12" s="96" t="s">
        <v>19</v>
      </c>
      <c r="G12" s="110">
        <v>45108</v>
      </c>
      <c r="H12" s="110">
        <v>45261</v>
      </c>
      <c r="I12" s="99">
        <v>218250</v>
      </c>
      <c r="J12" s="99">
        <v>0</v>
      </c>
      <c r="K12" s="99">
        <f>SUM(I12:J12)</f>
        <v>218250</v>
      </c>
      <c r="L12" s="99">
        <f>IF(K12&gt;=[1]Datos!$D$14,([1]Datos!$D$14*[1]Datos!$C$14),IF(K12&lt;=[1]Datos!$D$14,(K12*[1]Datos!$C$14)))</f>
        <v>6263.7749999999996</v>
      </c>
      <c r="M12" s="99">
        <v>39920.720000000001</v>
      </c>
      <c r="N12" s="99">
        <v>6634.8</v>
      </c>
      <c r="O12" s="99">
        <v>25</v>
      </c>
      <c r="P12" s="99">
        <f t="shared" ref="P12" si="0">SUM(L12:O12)</f>
        <v>52844.295000000006</v>
      </c>
      <c r="Q12" s="169">
        <f>+K12-P12</f>
        <v>165405.70499999999</v>
      </c>
    </row>
    <row r="13" spans="1:17" s="79" customFormat="1" ht="36" customHeight="1" x14ac:dyDescent="0.2">
      <c r="A13" s="310" t="s">
        <v>422</v>
      </c>
      <c r="B13" s="311"/>
      <c r="C13" s="103">
        <v>1</v>
      </c>
      <c r="D13" s="103"/>
      <c r="E13" s="159"/>
      <c r="F13" s="104"/>
      <c r="G13" s="105"/>
      <c r="H13" s="106"/>
      <c r="I13" s="107">
        <f t="shared" ref="I13:Q13" si="1">SUM(I11:I12)</f>
        <v>218250</v>
      </c>
      <c r="J13" s="107">
        <f t="shared" si="1"/>
        <v>0</v>
      </c>
      <c r="K13" s="107">
        <f t="shared" si="1"/>
        <v>218250</v>
      </c>
      <c r="L13" s="107">
        <f t="shared" si="1"/>
        <v>6263.7749999999996</v>
      </c>
      <c r="M13" s="107">
        <f t="shared" si="1"/>
        <v>39920.720000000001</v>
      </c>
      <c r="N13" s="107">
        <f t="shared" si="1"/>
        <v>6634.8</v>
      </c>
      <c r="O13" s="107">
        <f t="shared" si="1"/>
        <v>25</v>
      </c>
      <c r="P13" s="107">
        <f t="shared" si="1"/>
        <v>52844.295000000006</v>
      </c>
      <c r="Q13" s="107">
        <f t="shared" si="1"/>
        <v>165405.70499999999</v>
      </c>
    </row>
    <row r="14" spans="1:17" ht="36" customHeight="1" x14ac:dyDescent="0.2">
      <c r="A14" s="299" t="s">
        <v>597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1"/>
    </row>
    <row r="15" spans="1:17" s="7" customFormat="1" ht="36" customHeight="1" x14ac:dyDescent="0.2">
      <c r="A15" s="167">
        <v>2</v>
      </c>
      <c r="B15" s="111" t="s">
        <v>306</v>
      </c>
      <c r="C15" s="109" t="s">
        <v>385</v>
      </c>
      <c r="D15" s="143" t="s">
        <v>399</v>
      </c>
      <c r="E15" s="96" t="s">
        <v>305</v>
      </c>
      <c r="F15" s="96" t="s">
        <v>19</v>
      </c>
      <c r="G15" s="97">
        <v>45627</v>
      </c>
      <c r="H15" s="110">
        <v>45809</v>
      </c>
      <c r="I15" s="99">
        <v>180000</v>
      </c>
      <c r="J15" s="99">
        <v>0</v>
      </c>
      <c r="K15" s="166">
        <f t="shared" ref="K15" si="2">SUM(I15:J15)</f>
        <v>180000</v>
      </c>
      <c r="L15" s="168">
        <f>IF(K15&gt;=[1]Datos!$D$14,([1]Datos!$D$14*[1]Datos!$C$14),IF(K15&lt;=[1]Datos!$D$14,(K15*[1]Datos!$C$14)))</f>
        <v>5166</v>
      </c>
      <c r="M15" s="99">
        <f>IF((I15-L15-N15)&lt;=Datos!$G$7,"0",IF((I15-L15-N15)&lt;=Datos!$G$8,((I15-L15-N15)-Datos!$F$8)*Datos!$I$6,IF((I15-L15-N15)&lt;=Datos!$G$9,Datos!$I$8+((I15-L15-N15)-Datos!$F$9)*Datos!$J$6,IF((I15-L15-N15)&gt;=Datos!$F$10,(Datos!$I$8+Datos!$J$8)+((I15-L15-N15)-Datos!$F$10)*Datos!$K$6))))</f>
        <v>30923.360666666667</v>
      </c>
      <c r="N15" s="99">
        <v>5472</v>
      </c>
      <c r="O15" s="99">
        <v>25</v>
      </c>
      <c r="P15" s="99">
        <f t="shared" ref="P15" si="3">SUM(L15:O15)</f>
        <v>41586.360666666667</v>
      </c>
      <c r="Q15" s="169">
        <f t="shared" ref="Q15" si="4">+K15-P15</f>
        <v>138413.63933333333</v>
      </c>
    </row>
    <row r="16" spans="1:17" s="79" customFormat="1" ht="36" customHeight="1" x14ac:dyDescent="0.2">
      <c r="A16" s="310" t="s">
        <v>422</v>
      </c>
      <c r="B16" s="311"/>
      <c r="C16" s="103">
        <v>1</v>
      </c>
      <c r="D16" s="103"/>
      <c r="E16" s="159"/>
      <c r="F16" s="104"/>
      <c r="G16" s="105"/>
      <c r="H16" s="106"/>
      <c r="I16" s="107">
        <f t="shared" ref="I16:Q16" si="5">SUM(I15:I15)</f>
        <v>180000</v>
      </c>
      <c r="J16" s="107">
        <f t="shared" si="5"/>
        <v>0</v>
      </c>
      <c r="K16" s="107">
        <f t="shared" si="5"/>
        <v>180000</v>
      </c>
      <c r="L16" s="107">
        <f t="shared" si="5"/>
        <v>5166</v>
      </c>
      <c r="M16" s="107">
        <f t="shared" si="5"/>
        <v>30923.360666666667</v>
      </c>
      <c r="N16" s="107">
        <f t="shared" si="5"/>
        <v>5472</v>
      </c>
      <c r="O16" s="107">
        <f t="shared" si="5"/>
        <v>25</v>
      </c>
      <c r="P16" s="107">
        <f t="shared" si="5"/>
        <v>41586.360666666667</v>
      </c>
      <c r="Q16" s="107">
        <f t="shared" si="5"/>
        <v>138413.63933333333</v>
      </c>
    </row>
    <row r="17" spans="1:17" s="7" customFormat="1" ht="36" customHeight="1" x14ac:dyDescent="0.2">
      <c r="A17" s="310" t="s">
        <v>450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4"/>
    </row>
    <row r="18" spans="1:17" s="7" customFormat="1" ht="36" customHeight="1" x14ac:dyDescent="0.2">
      <c r="A18" s="167">
        <v>3</v>
      </c>
      <c r="B18" s="132" t="s">
        <v>735</v>
      </c>
      <c r="C18" s="111" t="s">
        <v>385</v>
      </c>
      <c r="D18" s="111" t="s">
        <v>733</v>
      </c>
      <c r="E18" s="96" t="s">
        <v>305</v>
      </c>
      <c r="F18" s="96" t="s">
        <v>261</v>
      </c>
      <c r="G18" s="97">
        <v>45717</v>
      </c>
      <c r="H18" s="110">
        <v>45901</v>
      </c>
      <c r="I18" s="112">
        <v>50000</v>
      </c>
      <c r="J18" s="99">
        <v>0</v>
      </c>
      <c r="K18" s="112">
        <f>SUM(I18:J18)</f>
        <v>50000</v>
      </c>
      <c r="L18" s="170">
        <f>IF(K18&gt;=[1]Datos!$D$14,([1]Datos!$D$14*[1]Datos!$C$14),IF(K18&lt;=[1]Datos!$D$14,(K18*[1]Datos!$C$14)))</f>
        <v>1435</v>
      </c>
      <c r="M18" s="171">
        <f>IF((I18-L18-N18)&lt;=Datos!$G$7,"0",IF((I18-L18-N18)&lt;=Datos!$G$8,((I18-L18-N18)-Datos!$F$8)*Datos!$I$6,IF((I18-L18-N18)&lt;=Datos!$G$9,Datos!$I$8+((I18-L18-N18)-Datos!$F$9)*Datos!$J$6,IF((I18-L18-N18)&gt;=Datos!$F$10,(Datos!$I$8+Datos!$J$8)+((I18-L18-N18)-Datos!$F$10)*Datos!$K$6))))</f>
        <v>1853.9984999999997</v>
      </c>
      <c r="N18" s="170">
        <f>IF(I18&gt;=Datos!$D$15,(Datos!$D$15*Datos!$C$15),IF(I18&lt;=Datos!$D$15,(I18*Datos!$C$15)))</f>
        <v>1520</v>
      </c>
      <c r="O18" s="99">
        <v>25</v>
      </c>
      <c r="P18" s="99">
        <f t="shared" ref="P18" si="6">SUM(L18:O18)</f>
        <v>4833.9984999999997</v>
      </c>
      <c r="Q18" s="169">
        <f t="shared" ref="Q18:Q20" si="7">+I18-P18</f>
        <v>45166.001499999998</v>
      </c>
    </row>
    <row r="19" spans="1:17" s="7" customFormat="1" ht="36" customHeight="1" x14ac:dyDescent="0.2">
      <c r="A19" s="167">
        <v>4</v>
      </c>
      <c r="B19" s="132" t="s">
        <v>1102</v>
      </c>
      <c r="C19" s="111" t="s">
        <v>385</v>
      </c>
      <c r="D19" s="111" t="s">
        <v>240</v>
      </c>
      <c r="E19" s="96" t="s">
        <v>305</v>
      </c>
      <c r="F19" s="96" t="s">
        <v>19</v>
      </c>
      <c r="G19" s="97">
        <v>46118</v>
      </c>
      <c r="H19" s="110">
        <v>46209</v>
      </c>
      <c r="I19" s="112">
        <v>50000</v>
      </c>
      <c r="J19" s="99">
        <v>0</v>
      </c>
      <c r="K19" s="112">
        <f>SUM(I19:J19)</f>
        <v>50000</v>
      </c>
      <c r="L19" s="170">
        <f>IF(K19&gt;=[1]Datos!$D$14,([1]Datos!$D$14*[1]Datos!$C$14),IF(K19&lt;=[1]Datos!$D$14,(K19*[1]Datos!$C$14)))</f>
        <v>1435</v>
      </c>
      <c r="M19" s="171">
        <f>IF((I19-L19-N19)&lt;=Datos!$G$7,"0",IF((I19-L19-N19)&lt;=Datos!$G$8,((I19-L19-N19)-Datos!$F$8)*Datos!$I$6,IF((I19-L19-N19)&lt;=Datos!$G$9,Datos!$I$8+((I19-L19-N19)-Datos!$F$9)*Datos!$J$6,IF((I19-L19-N19)&gt;=Datos!$F$10,(Datos!$I$8+Datos!$J$8)+((I19-L19-N19)-Datos!$F$10)*Datos!$K$6))))</f>
        <v>1853.9984999999997</v>
      </c>
      <c r="N19" s="170">
        <f>IF(I19&gt;=Datos!$D$15,(Datos!$D$15*Datos!$C$15),IF(I19&lt;=Datos!$D$15,(I19*Datos!$C$15)))</f>
        <v>1520</v>
      </c>
      <c r="O19" s="99">
        <v>25</v>
      </c>
      <c r="P19" s="99">
        <f t="shared" ref="P19" si="8">SUM(L19:O19)</f>
        <v>4833.9984999999997</v>
      </c>
      <c r="Q19" s="169">
        <f t="shared" ref="Q19" si="9">+I19-P19</f>
        <v>45166.001499999998</v>
      </c>
    </row>
    <row r="20" spans="1:17" s="7" customFormat="1" ht="36" customHeight="1" x14ac:dyDescent="0.2">
      <c r="A20" s="167">
        <v>5</v>
      </c>
      <c r="B20" s="132" t="s">
        <v>321</v>
      </c>
      <c r="C20" s="111" t="s">
        <v>385</v>
      </c>
      <c r="D20" s="111" t="s">
        <v>322</v>
      </c>
      <c r="E20" s="96" t="s">
        <v>305</v>
      </c>
      <c r="F20" s="96" t="s">
        <v>19</v>
      </c>
      <c r="G20" s="97">
        <v>45017</v>
      </c>
      <c r="H20" s="110">
        <v>45200</v>
      </c>
      <c r="I20" s="112">
        <v>125000</v>
      </c>
      <c r="J20" s="99">
        <v>0</v>
      </c>
      <c r="K20" s="112">
        <f>SUM(I20:J20)</f>
        <v>125000</v>
      </c>
      <c r="L20" s="170">
        <f>IF(K20&gt;=[1]Datos!$D$14,([1]Datos!$D$14*[1]Datos!$C$14),IF(K20&lt;=[1]Datos!$D$14,(K20*[1]Datos!$C$14)))</f>
        <v>3587.5</v>
      </c>
      <c r="M20" s="171">
        <f>IF((I20-L20-N20)&lt;=Datos!$G$7,"0",IF((I20-L20-N20)&lt;=Datos!$G$8,((I20-L20-N20)-Datos!$F$8)*Datos!$I$6,IF((I20-L20-N20)&lt;=Datos!$G$9,Datos!$I$8+((I20-L20-N20)-Datos!$F$9)*Datos!$J$6,IF((I20-L20-N20)&gt;=Datos!$F$10,(Datos!$I$8+Datos!$J$8)+((I20-L20-N20)-Datos!$F$10)*Datos!$K$6))))</f>
        <v>17985.985666666667</v>
      </c>
      <c r="N20" s="170">
        <f>IF(I20&gt;=Datos!$D$15,(Datos!$D$15*Datos!$C$15),IF(I20&lt;=Datos!$D$15,(I20*Datos!$C$15)))</f>
        <v>3800</v>
      </c>
      <c r="O20" s="99">
        <v>25</v>
      </c>
      <c r="P20" s="99">
        <f t="shared" ref="P20" si="10">SUM(L20:O20)</f>
        <v>25398.485666666667</v>
      </c>
      <c r="Q20" s="169">
        <f t="shared" si="7"/>
        <v>99601.514333333325</v>
      </c>
    </row>
    <row r="21" spans="1:17" s="79" customFormat="1" ht="36" customHeight="1" x14ac:dyDescent="0.2">
      <c r="A21" s="310" t="s">
        <v>422</v>
      </c>
      <c r="B21" s="311"/>
      <c r="C21" s="103">
        <v>3</v>
      </c>
      <c r="D21" s="103"/>
      <c r="E21" s="159"/>
      <c r="F21" s="104"/>
      <c r="G21" s="105"/>
      <c r="H21" s="106"/>
      <c r="I21" s="107">
        <f t="shared" ref="I21:Q21" si="11">SUM(I18:I20)</f>
        <v>225000</v>
      </c>
      <c r="J21" s="107">
        <f t="shared" si="11"/>
        <v>0</v>
      </c>
      <c r="K21" s="107">
        <f t="shared" si="11"/>
        <v>225000</v>
      </c>
      <c r="L21" s="107">
        <f t="shared" si="11"/>
        <v>6457.5</v>
      </c>
      <c r="M21" s="107">
        <f t="shared" si="11"/>
        <v>21693.982666666667</v>
      </c>
      <c r="N21" s="107">
        <f t="shared" si="11"/>
        <v>6840</v>
      </c>
      <c r="O21" s="107">
        <f t="shared" si="11"/>
        <v>75</v>
      </c>
      <c r="P21" s="107">
        <f t="shared" si="11"/>
        <v>35066.482666666663</v>
      </c>
      <c r="Q21" s="107">
        <f t="shared" si="11"/>
        <v>189933.51733333332</v>
      </c>
    </row>
    <row r="22" spans="1:17" s="7" customFormat="1" ht="36" customHeight="1" x14ac:dyDescent="0.2">
      <c r="A22" s="310" t="s">
        <v>424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4"/>
    </row>
    <row r="23" spans="1:17" s="7" customFormat="1" ht="36" customHeight="1" x14ac:dyDescent="0.2">
      <c r="A23" s="167">
        <v>6</v>
      </c>
      <c r="B23" s="109" t="s">
        <v>1030</v>
      </c>
      <c r="C23" s="109" t="s">
        <v>385</v>
      </c>
      <c r="D23" s="109" t="s">
        <v>400</v>
      </c>
      <c r="E23" s="96" t="s">
        <v>305</v>
      </c>
      <c r="F23" s="96" t="s">
        <v>261</v>
      </c>
      <c r="G23" s="110">
        <v>45962</v>
      </c>
      <c r="H23" s="110">
        <v>46143</v>
      </c>
      <c r="I23" s="99">
        <v>120000</v>
      </c>
      <c r="J23" s="99">
        <v>0</v>
      </c>
      <c r="K23" s="99">
        <f>SUM(I23:J23)</f>
        <v>120000</v>
      </c>
      <c r="L23" s="99">
        <f>IF(K23&gt;=[1]Datos!$D$14,([1]Datos!$D$14*[1]Datos!$C$14),IF(K23&lt;=[1]Datos!$D$14,(K23*[1]Datos!$C$14)))</f>
        <v>3444</v>
      </c>
      <c r="M23" s="99">
        <f>IF((I23-L23-N23)&lt;=Datos!$G$7,"0",IF((I23-L23-N23)&lt;=Datos!$G$8,((I23-L23-N23)-Datos!$F$8)*Datos!$I$6,IF((I23-L23-N23)&lt;=Datos!$G$9,Datos!$I$8+((I23-L23-N23)-Datos!$F$9)*Datos!$J$6,IF((I23-L23-N23)&gt;=Datos!$F$10,(Datos!$I$8+Datos!$J$8)+((I23-L23-N23)-Datos!$F$10)*Datos!$K$6))))</f>
        <v>16809.860666666667</v>
      </c>
      <c r="N23" s="99">
        <f>IF(I23&gt;=Datos!$D$15,(Datos!$D$15*Datos!$C$15),IF(I23&lt;=Datos!$D$15,(I23*Datos!$C$15)))</f>
        <v>3648</v>
      </c>
      <c r="O23" s="99">
        <v>25</v>
      </c>
      <c r="P23" s="99">
        <f>SUM(L23:O23)</f>
        <v>23926.860666666667</v>
      </c>
      <c r="Q23" s="169">
        <f>+K23-P23</f>
        <v>96073.139333333325</v>
      </c>
    </row>
    <row r="24" spans="1:17" s="79" customFormat="1" ht="36" customHeight="1" x14ac:dyDescent="0.2">
      <c r="A24" s="310" t="s">
        <v>422</v>
      </c>
      <c r="B24" s="311"/>
      <c r="C24" s="103">
        <v>1</v>
      </c>
      <c r="D24" s="103"/>
      <c r="E24" s="159"/>
      <c r="F24" s="104"/>
      <c r="G24" s="105"/>
      <c r="H24" s="106"/>
      <c r="I24" s="107">
        <f t="shared" ref="I24:Q24" si="12">SUM(I23)</f>
        <v>120000</v>
      </c>
      <c r="J24" s="107">
        <f t="shared" si="12"/>
        <v>0</v>
      </c>
      <c r="K24" s="107">
        <f t="shared" si="12"/>
        <v>120000</v>
      </c>
      <c r="L24" s="107">
        <f t="shared" si="12"/>
        <v>3444</v>
      </c>
      <c r="M24" s="107">
        <f t="shared" si="12"/>
        <v>16809.860666666667</v>
      </c>
      <c r="N24" s="107">
        <f t="shared" si="12"/>
        <v>3648</v>
      </c>
      <c r="O24" s="107">
        <f t="shared" si="12"/>
        <v>25</v>
      </c>
      <c r="P24" s="107">
        <f t="shared" si="12"/>
        <v>23926.860666666667</v>
      </c>
      <c r="Q24" s="107">
        <f t="shared" si="12"/>
        <v>96073.139333333325</v>
      </c>
    </row>
    <row r="25" spans="1:17" s="7" customFormat="1" ht="36" customHeight="1" x14ac:dyDescent="0.2">
      <c r="A25" s="310" t="s">
        <v>441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4"/>
    </row>
    <row r="26" spans="1:17" s="7" customFormat="1" ht="36" customHeight="1" x14ac:dyDescent="0.2">
      <c r="A26" s="167">
        <v>7</v>
      </c>
      <c r="B26" s="109" t="s">
        <v>335</v>
      </c>
      <c r="C26" s="109" t="s">
        <v>385</v>
      </c>
      <c r="D26" s="109" t="s">
        <v>400</v>
      </c>
      <c r="E26" s="96" t="s">
        <v>305</v>
      </c>
      <c r="F26" s="96" t="s">
        <v>261</v>
      </c>
      <c r="G26" s="110">
        <v>45108</v>
      </c>
      <c r="H26" s="110">
        <v>45292</v>
      </c>
      <c r="I26" s="99">
        <v>120000</v>
      </c>
      <c r="J26" s="99">
        <v>0</v>
      </c>
      <c r="K26" s="99">
        <f>SUM(I26:J26)</f>
        <v>120000</v>
      </c>
      <c r="L26" s="99">
        <f>IF(K26&gt;=[1]Datos!$D$14,([1]Datos!$D$14*[1]Datos!$C$14),IF(K26&lt;=[1]Datos!$D$14,(K26*[1]Datos!$C$14)))</f>
        <v>3444</v>
      </c>
      <c r="M26" s="99">
        <f>IF((I26-L26-N26)&lt;=Datos!$G$7,"0",IF((I26-L26-N26)&lt;=Datos!$G$8,((I26-L26-N26)-Datos!$F$8)*Datos!$I$6,IF((I26-L26-N26)&lt;=Datos!$G$9,Datos!$I$8+((I26-L26-N26)-Datos!$F$9)*Datos!$J$6,IF((I26-L26-N26)&gt;=Datos!$F$10,(Datos!$I$8+Datos!$J$8)+((I26-L26-N26)-Datos!$F$10)*Datos!$K$6))))</f>
        <v>16809.860666666667</v>
      </c>
      <c r="N26" s="99">
        <f>IF(I26&gt;=Datos!$D$15,(Datos!$D$15*Datos!$C$15),IF(I26&lt;=Datos!$D$15,(I26*Datos!$C$15)))</f>
        <v>3648</v>
      </c>
      <c r="O26" s="99">
        <v>25</v>
      </c>
      <c r="P26" s="99">
        <f>SUM(L26:O26)</f>
        <v>23926.860666666667</v>
      </c>
      <c r="Q26" s="169">
        <f>+K26-P26</f>
        <v>96073.139333333325</v>
      </c>
    </row>
    <row r="27" spans="1:17" s="79" customFormat="1" ht="36" customHeight="1" x14ac:dyDescent="0.2">
      <c r="A27" s="310" t="s">
        <v>422</v>
      </c>
      <c r="B27" s="311"/>
      <c r="C27" s="103">
        <v>1</v>
      </c>
      <c r="D27" s="103"/>
      <c r="E27" s="159"/>
      <c r="F27" s="104"/>
      <c r="G27" s="105"/>
      <c r="H27" s="106"/>
      <c r="I27" s="107">
        <f t="shared" ref="I27:Q27" si="13">SUM(I26)</f>
        <v>120000</v>
      </c>
      <c r="J27" s="107">
        <f t="shared" si="13"/>
        <v>0</v>
      </c>
      <c r="K27" s="107">
        <f t="shared" si="13"/>
        <v>120000</v>
      </c>
      <c r="L27" s="107">
        <f t="shared" si="13"/>
        <v>3444</v>
      </c>
      <c r="M27" s="107">
        <f t="shared" si="13"/>
        <v>16809.860666666667</v>
      </c>
      <c r="N27" s="107">
        <f t="shared" si="13"/>
        <v>3648</v>
      </c>
      <c r="O27" s="107">
        <f t="shared" si="13"/>
        <v>25</v>
      </c>
      <c r="P27" s="107">
        <f t="shared" si="13"/>
        <v>23926.860666666667</v>
      </c>
      <c r="Q27" s="107">
        <f t="shared" si="13"/>
        <v>96073.139333333325</v>
      </c>
    </row>
    <row r="28" spans="1:17" s="7" customFormat="1" ht="36" customHeight="1" x14ac:dyDescent="0.2">
      <c r="A28" s="310" t="s">
        <v>442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4"/>
    </row>
    <row r="29" spans="1:17" s="7" customFormat="1" ht="36" customHeight="1" x14ac:dyDescent="0.2">
      <c r="A29" s="167">
        <v>8</v>
      </c>
      <c r="B29" s="132" t="s">
        <v>252</v>
      </c>
      <c r="C29" s="111" t="s">
        <v>385</v>
      </c>
      <c r="D29" s="111" t="s">
        <v>398</v>
      </c>
      <c r="E29" s="96" t="s">
        <v>305</v>
      </c>
      <c r="F29" s="96" t="s">
        <v>19</v>
      </c>
      <c r="G29" s="110">
        <v>45170</v>
      </c>
      <c r="H29" s="110">
        <v>45352</v>
      </c>
      <c r="I29" s="166">
        <v>157083.32999999999</v>
      </c>
      <c r="J29" s="99">
        <v>0</v>
      </c>
      <c r="K29" s="99">
        <f t="shared" ref="K29" si="14">SUM(I29:J29)</f>
        <v>157083.32999999999</v>
      </c>
      <c r="L29" s="99">
        <f>IF(K29&gt;=[1]Datos!$D$14,([1]Datos!$D$14*[1]Datos!$C$14),IF(K29&lt;=[1]Datos!$D$14,(K29*[1]Datos!$C$14)))</f>
        <v>4508.2915709999997</v>
      </c>
      <c r="M29" s="166">
        <f>IF((I29-L29-N29)&lt;=Datos!$G$7,"0",IF((I29-L29-N29)&lt;=Datos!$G$8,((I29-L29-N29)-Datos!$F$8)*Datos!$I$6,IF((I29-L29-N29)&lt;=Datos!$G$9,Datos!$I$8+((I29-L29-N29)-Datos!$F$9)*Datos!$J$6,IF((I29-L29-N29)&gt;=Datos!$F$10,(Datos!$I$8+Datos!$J$8)+((I29-L29-N29)-Datos!$F$10)*Datos!$K$6))))</f>
        <v>25532.786965916661</v>
      </c>
      <c r="N29" s="99">
        <f>IF(I29&gt;=Datos!$D$15,(Datos!$D$15*Datos!$C$15),IF(I29&lt;=Datos!$D$15,(I29*Datos!$C$15)))</f>
        <v>4775.333232</v>
      </c>
      <c r="O29" s="99">
        <v>25</v>
      </c>
      <c r="P29" s="99">
        <f>SUM(L29:O29)</f>
        <v>34841.41176891666</v>
      </c>
      <c r="Q29" s="169">
        <f>+K29-P29</f>
        <v>122241.91823108333</v>
      </c>
    </row>
    <row r="30" spans="1:17" s="79" customFormat="1" ht="36" customHeight="1" x14ac:dyDescent="0.2">
      <c r="A30" s="310" t="s">
        <v>422</v>
      </c>
      <c r="B30" s="311"/>
      <c r="C30" s="103">
        <v>1</v>
      </c>
      <c r="D30" s="103"/>
      <c r="E30" s="159"/>
      <c r="F30" s="104"/>
      <c r="G30" s="105"/>
      <c r="H30" s="106"/>
      <c r="I30" s="107">
        <f>SUM(I29)</f>
        <v>157083.32999999999</v>
      </c>
      <c r="J30" s="107">
        <f t="shared" ref="J30:Q30" si="15">SUM(J29)</f>
        <v>0</v>
      </c>
      <c r="K30" s="107">
        <f t="shared" si="15"/>
        <v>157083.32999999999</v>
      </c>
      <c r="L30" s="107">
        <f t="shared" si="15"/>
        <v>4508.2915709999997</v>
      </c>
      <c r="M30" s="107">
        <f t="shared" si="15"/>
        <v>25532.786965916661</v>
      </c>
      <c r="N30" s="107">
        <f t="shared" si="15"/>
        <v>4775.333232</v>
      </c>
      <c r="O30" s="107">
        <f t="shared" si="15"/>
        <v>25</v>
      </c>
      <c r="P30" s="107">
        <f t="shared" si="15"/>
        <v>34841.41176891666</v>
      </c>
      <c r="Q30" s="107">
        <f t="shared" si="15"/>
        <v>122241.91823108333</v>
      </c>
    </row>
    <row r="31" spans="1:17" s="7" customFormat="1" ht="36" customHeight="1" x14ac:dyDescent="0.2">
      <c r="A31" s="310" t="s">
        <v>601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4"/>
    </row>
    <row r="32" spans="1:17" s="7" customFormat="1" ht="36" customHeight="1" x14ac:dyDescent="0.2">
      <c r="A32" s="167">
        <v>9</v>
      </c>
      <c r="B32" s="109" t="s">
        <v>599</v>
      </c>
      <c r="C32" s="109" t="s">
        <v>385</v>
      </c>
      <c r="D32" s="109" t="s">
        <v>600</v>
      </c>
      <c r="E32" s="96" t="s">
        <v>305</v>
      </c>
      <c r="F32" s="96" t="s">
        <v>19</v>
      </c>
      <c r="G32" s="110">
        <v>45536</v>
      </c>
      <c r="H32" s="110">
        <v>45717</v>
      </c>
      <c r="I32" s="99">
        <v>150000</v>
      </c>
      <c r="J32" s="99">
        <v>0</v>
      </c>
      <c r="K32" s="166">
        <f t="shared" ref="K32:K35" si="16">+I32+J32</f>
        <v>150000</v>
      </c>
      <c r="L32" s="99">
        <f>IF(K32&gt;=[1]Datos!$D$14,([1]Datos!$D$14*[1]Datos!$C$14),IF(K32&lt;=[1]Datos!$D$14,(K32*[1]Datos!$C$14)))</f>
        <v>4305</v>
      </c>
      <c r="M32" s="99">
        <f>IF((I32-L32-N32)&lt;=Datos!$G$7,"0",IF((I32-L32-N32)&lt;=Datos!$G$8,((I32-L32-N32)-Datos!$F$8)*Datos!$I$6,IF((I32-L32-N32)&lt;=Datos!$G$9,Datos!$I$8+((I32-L32-N32)-Datos!$F$9)*Datos!$J$6,IF((I32-L32-N32)&gt;=Datos!$F$10,(Datos!$I$8+Datos!$J$8)+((I32-L32-N32)-Datos!$F$10)*Datos!$K$6))))</f>
        <v>23866.610666666667</v>
      </c>
      <c r="N32" s="99">
        <f>IF(I32&gt;=Datos!$D$15,(Datos!$D$15*Datos!$C$15),IF(I32&lt;=Datos!$D$15,(I32*Datos!$C$15)))</f>
        <v>4560</v>
      </c>
      <c r="O32" s="99">
        <v>25</v>
      </c>
      <c r="P32" s="99">
        <f>SUM(L32:O32)</f>
        <v>32756.610666666667</v>
      </c>
      <c r="Q32" s="169">
        <f>+I32-P32</f>
        <v>117243.38933333333</v>
      </c>
    </row>
    <row r="33" spans="1:17" s="7" customFormat="1" ht="36" customHeight="1" x14ac:dyDescent="0.2">
      <c r="A33" s="167">
        <v>10</v>
      </c>
      <c r="B33" s="109" t="s">
        <v>604</v>
      </c>
      <c r="C33" s="109" t="s">
        <v>602</v>
      </c>
      <c r="D33" s="109" t="s">
        <v>606</v>
      </c>
      <c r="E33" s="96" t="s">
        <v>305</v>
      </c>
      <c r="F33" s="96" t="s">
        <v>19</v>
      </c>
      <c r="G33" s="110">
        <v>45870</v>
      </c>
      <c r="H33" s="110">
        <v>46054</v>
      </c>
      <c r="I33" s="99">
        <v>85000</v>
      </c>
      <c r="J33" s="99">
        <v>0</v>
      </c>
      <c r="K33" s="166">
        <f t="shared" si="16"/>
        <v>85000</v>
      </c>
      <c r="L33" s="99">
        <f>IF(K33&gt;=[1]Datos!$D$14,([1]Datos!$D$14*[1]Datos!$C$14),IF(K33&lt;=[1]Datos!$D$14,(K33*[1]Datos!$C$14)))</f>
        <v>2439.5</v>
      </c>
      <c r="M33" s="99">
        <f>IF((I33-L33-N33)&lt;=Datos!$G$7,"0",IF((I33-L33-N33)&lt;=Datos!$G$8,((I33-L33-N33)-Datos!$F$8)*Datos!$I$6,IF((I33-L33-N33)&lt;=Datos!$G$9,Datos!$I$8+((I33-L33-N33)-Datos!$F$9)*Datos!$J$6,IF((I33-L33-N33)&gt;=Datos!$F$10,(Datos!$I$8+Datos!$J$8)+((I33-L33-N33)-Datos!$F$10)*Datos!$K$6))))</f>
        <v>8576.9856666666674</v>
      </c>
      <c r="N33" s="99">
        <f>IF(I33&gt;=Datos!$D$15,(Datos!$D$15*Datos!$C$15),IF(I33&lt;=Datos!$D$15,(I33*Datos!$C$15)))</f>
        <v>2584</v>
      </c>
      <c r="O33" s="99">
        <v>25</v>
      </c>
      <c r="P33" s="99">
        <f t="shared" ref="P33:P35" si="17">SUM(L33:O33)</f>
        <v>13625.485666666667</v>
      </c>
      <c r="Q33" s="169">
        <f t="shared" ref="Q33:Q35" si="18">+I33-P33</f>
        <v>71374.514333333325</v>
      </c>
    </row>
    <row r="34" spans="1:17" s="7" customFormat="1" ht="36" customHeight="1" x14ac:dyDescent="0.2">
      <c r="A34" s="167">
        <v>11</v>
      </c>
      <c r="B34" s="109" t="s">
        <v>605</v>
      </c>
      <c r="C34" s="109" t="s">
        <v>602</v>
      </c>
      <c r="D34" s="109" t="s">
        <v>606</v>
      </c>
      <c r="E34" s="96" t="s">
        <v>305</v>
      </c>
      <c r="F34" s="96" t="s">
        <v>19</v>
      </c>
      <c r="G34" s="110">
        <v>45870</v>
      </c>
      <c r="H34" s="110">
        <v>46054</v>
      </c>
      <c r="I34" s="99">
        <v>47500</v>
      </c>
      <c r="J34" s="99">
        <v>0</v>
      </c>
      <c r="K34" s="166">
        <f t="shared" si="16"/>
        <v>47500</v>
      </c>
      <c r="L34" s="99">
        <f>IF(K34&gt;=[1]Datos!$D$14,([1]Datos!$D$14*[1]Datos!$C$14),IF(K34&lt;=[1]Datos!$D$14,(K34*[1]Datos!$C$14)))</f>
        <v>1363.25</v>
      </c>
      <c r="M34" s="99">
        <f>IF((I34-L34-N34)&lt;=Datos!$G$7,"0",IF((I34-L34-N34)&lt;=Datos!$G$8,((I34-L34-N34)-Datos!$F$8)*Datos!$I$6,IF((I34-L34-N34)&lt;=Datos!$G$9,Datos!$I$8+((I34-L34-N34)-Datos!$F$9)*Datos!$J$6,IF((I34-L34-N34)&gt;=Datos!$F$10,(Datos!$I$8+Datos!$J$8)+((I34-L34-N34)-Datos!$F$10)*Datos!$K$6))))</f>
        <v>1501.1609999999996</v>
      </c>
      <c r="N34" s="99">
        <f>IF(I34&gt;=Datos!$D$15,(Datos!$D$15*Datos!$C$15),IF(I34&lt;=Datos!$D$15,(I34*Datos!$C$15)))</f>
        <v>1444</v>
      </c>
      <c r="O34" s="99">
        <v>25</v>
      </c>
      <c r="P34" s="99">
        <f t="shared" si="17"/>
        <v>4333.4110000000001</v>
      </c>
      <c r="Q34" s="169">
        <f t="shared" si="18"/>
        <v>43166.589</v>
      </c>
    </row>
    <row r="35" spans="1:17" s="7" customFormat="1" ht="36" customHeight="1" x14ac:dyDescent="0.2">
      <c r="A35" s="167">
        <v>12</v>
      </c>
      <c r="B35" s="109" t="s">
        <v>902</v>
      </c>
      <c r="C35" s="109" t="s">
        <v>385</v>
      </c>
      <c r="D35" s="109" t="s">
        <v>606</v>
      </c>
      <c r="E35" s="96" t="s">
        <v>305</v>
      </c>
      <c r="F35" s="96" t="s">
        <v>19</v>
      </c>
      <c r="G35" s="110">
        <v>45870</v>
      </c>
      <c r="H35" s="110">
        <v>46054</v>
      </c>
      <c r="I35" s="99">
        <v>80000</v>
      </c>
      <c r="J35" s="99">
        <v>0</v>
      </c>
      <c r="K35" s="166">
        <f t="shared" si="16"/>
        <v>80000</v>
      </c>
      <c r="L35" s="99">
        <f>IF(K35&gt;=[1]Datos!$D$14,([1]Datos!$D$14*[1]Datos!$C$14),IF(K35&lt;=[1]Datos!$D$14,(K35*[1]Datos!$C$14)))</f>
        <v>2296</v>
      </c>
      <c r="M35" s="99">
        <f>IF((I35-L35-N35)&lt;=Datos!$G$7,"0",IF((I35-L35-N35)&lt;=Datos!$G$8,((I35-L35-N35)-Datos!$F$8)*Datos!$I$6,IF((I35-L35-N35)&lt;=Datos!$G$9,Datos!$I$8+((I35-L35-N35)-Datos!$F$9)*Datos!$J$6,IF((I35-L35-N35)&gt;=Datos!$F$10,(Datos!$I$8+Datos!$J$8)+((I35-L35-N35)-Datos!$F$10)*Datos!$K$6))))</f>
        <v>7400.8606666666674</v>
      </c>
      <c r="N35" s="99">
        <f>IF(I35&gt;=Datos!$D$15,(Datos!$D$15*Datos!$C$15),IF(I35&lt;=Datos!$D$15,(I35*Datos!$C$15)))</f>
        <v>2432</v>
      </c>
      <c r="O35" s="99">
        <v>25</v>
      </c>
      <c r="P35" s="99">
        <f t="shared" si="17"/>
        <v>12153.860666666667</v>
      </c>
      <c r="Q35" s="169">
        <f t="shared" si="18"/>
        <v>67846.139333333325</v>
      </c>
    </row>
    <row r="36" spans="1:17" s="7" customFormat="1" ht="36" customHeight="1" x14ac:dyDescent="0.2">
      <c r="A36" s="167">
        <v>13</v>
      </c>
      <c r="B36" s="109" t="s">
        <v>1057</v>
      </c>
      <c r="C36" s="109" t="s">
        <v>385</v>
      </c>
      <c r="D36" s="109" t="s">
        <v>1058</v>
      </c>
      <c r="E36" s="96" t="s">
        <v>305</v>
      </c>
      <c r="F36" s="96" t="s">
        <v>19</v>
      </c>
      <c r="G36" s="110">
        <v>46082</v>
      </c>
      <c r="H36" s="110">
        <v>46266</v>
      </c>
      <c r="I36" s="99">
        <v>120000</v>
      </c>
      <c r="J36" s="99">
        <v>0</v>
      </c>
      <c r="K36" s="166">
        <f t="shared" ref="K36" si="19">+I36+J36</f>
        <v>120000</v>
      </c>
      <c r="L36" s="99">
        <f>IF(K36&gt;=[1]Datos!$D$14,([1]Datos!$D$14*[1]Datos!$C$14),IF(K36&lt;=[1]Datos!$D$14,(K36*[1]Datos!$C$14)))</f>
        <v>3444</v>
      </c>
      <c r="M36" s="99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16809.860666666667</v>
      </c>
      <c r="N36" s="99">
        <f>IF(I36&gt;=Datos!$D$15,(Datos!$D$15*Datos!$C$15),IF(I36&lt;=Datos!$D$15,(I36*Datos!$C$15)))</f>
        <v>3648</v>
      </c>
      <c r="O36" s="99">
        <v>25</v>
      </c>
      <c r="P36" s="99">
        <f t="shared" ref="P36" si="20">SUM(L36:O36)</f>
        <v>23926.860666666667</v>
      </c>
      <c r="Q36" s="169">
        <f t="shared" ref="Q36" si="21">+I36-P36</f>
        <v>96073.139333333325</v>
      </c>
    </row>
    <row r="37" spans="1:17" s="7" customFormat="1" ht="36" customHeight="1" x14ac:dyDescent="0.2">
      <c r="A37" s="167">
        <v>14</v>
      </c>
      <c r="B37" s="109" t="s">
        <v>1033</v>
      </c>
      <c r="C37" s="109" t="s">
        <v>385</v>
      </c>
      <c r="D37" s="109" t="s">
        <v>1034</v>
      </c>
      <c r="E37" s="96" t="s">
        <v>305</v>
      </c>
      <c r="F37" s="96" t="s">
        <v>261</v>
      </c>
      <c r="G37" s="110">
        <v>45999</v>
      </c>
      <c r="H37" s="110">
        <v>45724</v>
      </c>
      <c r="I37" s="99">
        <v>100000</v>
      </c>
      <c r="J37" s="99">
        <v>0</v>
      </c>
      <c r="K37" s="166">
        <f t="shared" ref="K37" si="22">+I37+J37</f>
        <v>100000</v>
      </c>
      <c r="L37" s="99">
        <f>IF(K37&gt;=[1]Datos!$D$14,([1]Datos!$D$14*[1]Datos!$C$14),IF(K37&lt;=[1]Datos!$D$14,(K37*[1]Datos!$C$14)))</f>
        <v>2870</v>
      </c>
      <c r="M37" s="99">
        <f>IF((I37-L37-N37)&lt;=Datos!$G$7,"0",IF((I37-L37-N37)&lt;=Datos!$G$8,((I37-L37-N37)-Datos!$F$8)*Datos!$I$6,IF((I37-L37-N37)&lt;=Datos!$G$9,Datos!$I$8+((I37-L37-N37)-Datos!$F$9)*Datos!$J$6,IF((I37-L37-N37)&gt;=Datos!$F$10,(Datos!$I$8+Datos!$J$8)+((I37-L37-N37)-Datos!$F$10)*Datos!$K$6))))</f>
        <v>12105.360666666667</v>
      </c>
      <c r="N37" s="99">
        <f>IF(I37&gt;=Datos!$D$15,(Datos!$D$15*Datos!$C$15),IF(I37&lt;=Datos!$D$15,(I37*Datos!$C$15)))</f>
        <v>3040</v>
      </c>
      <c r="O37" s="99">
        <v>25</v>
      </c>
      <c r="P37" s="99">
        <f t="shared" ref="P37" si="23">SUM(L37:O37)</f>
        <v>18040.360666666667</v>
      </c>
      <c r="Q37" s="169">
        <f t="shared" ref="Q37" si="24">+I37-P37</f>
        <v>81959.639333333325</v>
      </c>
    </row>
    <row r="38" spans="1:17" s="7" customFormat="1" ht="36" customHeight="1" x14ac:dyDescent="0.2">
      <c r="A38" s="167">
        <v>15</v>
      </c>
      <c r="B38" s="109" t="s">
        <v>1103</v>
      </c>
      <c r="C38" s="109" t="s">
        <v>385</v>
      </c>
      <c r="D38" s="109" t="s">
        <v>1104</v>
      </c>
      <c r="E38" s="96" t="s">
        <v>305</v>
      </c>
      <c r="F38" s="96" t="s">
        <v>261</v>
      </c>
      <c r="G38" s="110">
        <v>46113</v>
      </c>
      <c r="H38" s="110">
        <v>46296</v>
      </c>
      <c r="I38" s="99">
        <v>120000</v>
      </c>
      <c r="J38" s="99">
        <v>0</v>
      </c>
      <c r="K38" s="166">
        <f t="shared" ref="K38" si="25">+I38+J38</f>
        <v>120000</v>
      </c>
      <c r="L38" s="99">
        <f>IF(K38&gt;=[1]Datos!$D$14,([1]Datos!$D$14*[1]Datos!$C$14),IF(K38&lt;=[1]Datos!$D$14,(K38*[1]Datos!$C$14)))</f>
        <v>3444</v>
      </c>
      <c r="M38" s="99">
        <v>16329.92</v>
      </c>
      <c r="N38" s="99">
        <f>IF(I38&gt;=Datos!$D$15,(Datos!$D$15*Datos!$C$15),IF(I38&lt;=Datos!$D$15,(I38*Datos!$C$15)))</f>
        <v>3648</v>
      </c>
      <c r="O38" s="99">
        <v>1944.78</v>
      </c>
      <c r="P38" s="99">
        <f t="shared" ref="P38" si="26">SUM(L38:O38)</f>
        <v>25366.699999999997</v>
      </c>
      <c r="Q38" s="169">
        <f t="shared" ref="Q38" si="27">+I38-P38</f>
        <v>94633.3</v>
      </c>
    </row>
    <row r="39" spans="1:17" s="79" customFormat="1" ht="36" customHeight="1" x14ac:dyDescent="0.2">
      <c r="A39" s="310" t="s">
        <v>422</v>
      </c>
      <c r="B39" s="311"/>
      <c r="C39" s="103">
        <v>7</v>
      </c>
      <c r="D39" s="103"/>
      <c r="E39" s="159"/>
      <c r="F39" s="104"/>
      <c r="G39" s="105"/>
      <c r="H39" s="106"/>
      <c r="I39" s="107">
        <f>SUM(I32:I38)</f>
        <v>702500</v>
      </c>
      <c r="J39" s="107">
        <f t="shared" ref="J39:Q39" si="28">SUM(J32:J38)</f>
        <v>0</v>
      </c>
      <c r="K39" s="107">
        <f t="shared" si="28"/>
        <v>702500</v>
      </c>
      <c r="L39" s="107">
        <f t="shared" si="28"/>
        <v>20161.75</v>
      </c>
      <c r="M39" s="107">
        <f t="shared" si="28"/>
        <v>86590.759333333335</v>
      </c>
      <c r="N39" s="107">
        <f t="shared" si="28"/>
        <v>21356</v>
      </c>
      <c r="O39" s="107">
        <f t="shared" si="28"/>
        <v>2094.7799999999997</v>
      </c>
      <c r="P39" s="107">
        <f t="shared" si="28"/>
        <v>130203.28933333333</v>
      </c>
      <c r="Q39" s="107">
        <f t="shared" si="28"/>
        <v>572296.71066666674</v>
      </c>
    </row>
    <row r="40" spans="1:17" s="7" customFormat="1" ht="36" customHeight="1" x14ac:dyDescent="0.2">
      <c r="A40" s="310" t="s">
        <v>603</v>
      </c>
      <c r="B40" s="311"/>
      <c r="C40" s="311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4"/>
    </row>
    <row r="41" spans="1:17" s="7" customFormat="1" ht="36" customHeight="1" x14ac:dyDescent="0.2">
      <c r="A41" s="167">
        <v>16</v>
      </c>
      <c r="B41" s="109" t="s">
        <v>404</v>
      </c>
      <c r="C41" s="109" t="s">
        <v>266</v>
      </c>
      <c r="D41" s="109" t="s">
        <v>405</v>
      </c>
      <c r="E41" s="96" t="s">
        <v>305</v>
      </c>
      <c r="F41" s="96" t="s">
        <v>19</v>
      </c>
      <c r="G41" s="110">
        <v>45231</v>
      </c>
      <c r="H41" s="110">
        <v>45413</v>
      </c>
      <c r="I41" s="99">
        <v>110000</v>
      </c>
      <c r="J41" s="99">
        <v>0</v>
      </c>
      <c r="K41" s="166">
        <f>SUM(I41:J41)</f>
        <v>110000</v>
      </c>
      <c r="L41" s="99">
        <f>IF(K41&gt;=[1]Datos!$D$14,([1]Datos!$D$14*[1]Datos!$C$14),IF(K41&lt;=[1]Datos!$D$14,(K41*[1]Datos!$C$14)))</f>
        <v>3157</v>
      </c>
      <c r="M41" s="99">
        <f>IF((I41-L41-N41)&lt;=Datos!$G$7,"0",IF((I41-L41-N41)&lt;=Datos!$G$8,((I41-L41-N41)-Datos!$F$8)*Datos!$I$6,IF((I41-L41-N41)&lt;=Datos!$G$9,Datos!$I$8+((I41-L41-N41)-Datos!$F$9)*Datos!$J$6,IF((I41-L41-N41)&gt;=Datos!$F$10,(Datos!$I$8+Datos!$J$8)+((I41-L41-N41)-Datos!$F$10)*Datos!$K$6))))</f>
        <v>14457.610666666667</v>
      </c>
      <c r="N41" s="99">
        <f>IF(I41&gt;=Datos!$D$15,(Datos!$D$15*Datos!$C$15),IF(I41&lt;=Datos!$D$15,(I41*Datos!$C$15)))</f>
        <v>3344</v>
      </c>
      <c r="O41" s="99">
        <v>25</v>
      </c>
      <c r="P41" s="99">
        <f>SUM(L41:O41)</f>
        <v>20983.610666666667</v>
      </c>
      <c r="Q41" s="169">
        <f>+I41-P41</f>
        <v>89016.389333333325</v>
      </c>
    </row>
    <row r="42" spans="1:17" s="79" customFormat="1" ht="36" customHeight="1" x14ac:dyDescent="0.2">
      <c r="A42" s="310" t="s">
        <v>422</v>
      </c>
      <c r="B42" s="311"/>
      <c r="C42" s="103">
        <v>2</v>
      </c>
      <c r="D42" s="103"/>
      <c r="E42" s="159"/>
      <c r="F42" s="104"/>
      <c r="G42" s="105"/>
      <c r="H42" s="106"/>
      <c r="I42" s="107">
        <f t="shared" ref="I42:Q42" si="29">SUM(I41:I41)</f>
        <v>110000</v>
      </c>
      <c r="J42" s="107">
        <f t="shared" si="29"/>
        <v>0</v>
      </c>
      <c r="K42" s="107">
        <f t="shared" si="29"/>
        <v>110000</v>
      </c>
      <c r="L42" s="107">
        <f t="shared" si="29"/>
        <v>3157</v>
      </c>
      <c r="M42" s="107">
        <f t="shared" si="29"/>
        <v>14457.610666666667</v>
      </c>
      <c r="N42" s="107">
        <f t="shared" si="29"/>
        <v>3344</v>
      </c>
      <c r="O42" s="107">
        <f t="shared" si="29"/>
        <v>25</v>
      </c>
      <c r="P42" s="107">
        <f t="shared" si="29"/>
        <v>20983.610666666667</v>
      </c>
      <c r="Q42" s="107">
        <f t="shared" si="29"/>
        <v>89016.389333333325</v>
      </c>
    </row>
    <row r="43" spans="1:17" s="7" customFormat="1" ht="36" customHeight="1" x14ac:dyDescent="0.2">
      <c r="A43" s="310" t="s">
        <v>435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4"/>
    </row>
    <row r="44" spans="1:17" s="7" customFormat="1" ht="36" customHeight="1" x14ac:dyDescent="0.2">
      <c r="A44" s="167">
        <v>17</v>
      </c>
      <c r="B44" s="132" t="s">
        <v>485</v>
      </c>
      <c r="C44" s="111" t="s">
        <v>266</v>
      </c>
      <c r="D44" s="111" t="s">
        <v>228</v>
      </c>
      <c r="E44" s="96" t="s">
        <v>305</v>
      </c>
      <c r="F44" s="96" t="s">
        <v>19</v>
      </c>
      <c r="G44" s="110">
        <v>45170</v>
      </c>
      <c r="H44" s="110">
        <v>45352</v>
      </c>
      <c r="I44" s="166">
        <v>32000</v>
      </c>
      <c r="J44" s="99">
        <v>0</v>
      </c>
      <c r="K44" s="99">
        <f>SUM(I44:J44)</f>
        <v>32000</v>
      </c>
      <c r="L44" s="99">
        <f>IF(K44&gt;=[1]Datos!$D$14,([1]Datos!$D$14*[1]Datos!$C$14),IF(K44&lt;=[1]Datos!$D$14,(K44*[1]Datos!$C$14)))</f>
        <v>918.4</v>
      </c>
      <c r="M44" s="166" t="str">
        <f>IF((I44-L44-N44)&lt;=Datos!$G$7,"0",IF((I44-L44-N44)&lt;=Datos!$G$8,((I44-L44-N44)-Datos!$F$8)*Datos!$I$6,IF((I44-L44-N44)&lt;=Datos!$G$9,Datos!$I$8+((I44-L44-N44)-Datos!$F$9)*Datos!$J$6,IF((I44-L44-N44)&gt;=Datos!$F$10,(Datos!$I$8+Datos!$J$8)+((I44-L44-N44)-Datos!$F$10)*Datos!$K$6))))</f>
        <v>0</v>
      </c>
      <c r="N44" s="99">
        <f>IF(I44&gt;=Datos!$D$15,(Datos!$D$15*Datos!$C$15),IF(I44&lt;=Datos!$D$15,(I44*Datos!$C$15)))</f>
        <v>972.8</v>
      </c>
      <c r="O44" s="99">
        <v>25</v>
      </c>
      <c r="P44" s="99">
        <f>SUM(L44:O44)</f>
        <v>1916.1999999999998</v>
      </c>
      <c r="Q44" s="169">
        <f>+K44-P44</f>
        <v>30083.8</v>
      </c>
    </row>
    <row r="45" spans="1:17" s="79" customFormat="1" ht="36" customHeight="1" x14ac:dyDescent="0.2">
      <c r="A45" s="310" t="s">
        <v>422</v>
      </c>
      <c r="B45" s="311"/>
      <c r="C45" s="103">
        <v>1</v>
      </c>
      <c r="D45" s="103"/>
      <c r="E45" s="159"/>
      <c r="F45" s="104"/>
      <c r="G45" s="105"/>
      <c r="H45" s="106"/>
      <c r="I45" s="107">
        <f t="shared" ref="I45:Q45" si="30">SUM(I44)</f>
        <v>32000</v>
      </c>
      <c r="J45" s="107">
        <f t="shared" si="30"/>
        <v>0</v>
      </c>
      <c r="K45" s="107">
        <f t="shared" si="30"/>
        <v>32000</v>
      </c>
      <c r="L45" s="107">
        <f t="shared" si="30"/>
        <v>918.4</v>
      </c>
      <c r="M45" s="107">
        <f t="shared" si="30"/>
        <v>0</v>
      </c>
      <c r="N45" s="107">
        <f t="shared" si="30"/>
        <v>972.8</v>
      </c>
      <c r="O45" s="107">
        <f t="shared" si="30"/>
        <v>25</v>
      </c>
      <c r="P45" s="107">
        <f t="shared" si="30"/>
        <v>1916.1999999999998</v>
      </c>
      <c r="Q45" s="107">
        <f t="shared" si="30"/>
        <v>30083.8</v>
      </c>
    </row>
    <row r="46" spans="1:17" ht="25.5" customHeight="1" thickBot="1" x14ac:dyDescent="0.25">
      <c r="A46" s="172"/>
      <c r="B46" s="173" t="s">
        <v>11</v>
      </c>
      <c r="C46" s="173"/>
      <c r="D46" s="173"/>
      <c r="E46" s="173"/>
      <c r="F46" s="173"/>
      <c r="G46" s="173"/>
      <c r="H46" s="174"/>
      <c r="I46" s="175">
        <f>I45+I42+I39+I30+I27+I21+I16+I13+I24</f>
        <v>1864833.33</v>
      </c>
      <c r="J46" s="175">
        <f t="shared" ref="J46:Q46" si="31">J45+J42+J39+J30+J27+J21+J16+J13+J24</f>
        <v>0</v>
      </c>
      <c r="K46" s="175">
        <f t="shared" si="31"/>
        <v>1864833.33</v>
      </c>
      <c r="L46" s="175">
        <f t="shared" si="31"/>
        <v>53520.716571000004</v>
      </c>
      <c r="M46" s="175">
        <f t="shared" si="31"/>
        <v>252738.94163258336</v>
      </c>
      <c r="N46" s="175">
        <f t="shared" si="31"/>
        <v>56690.933232000003</v>
      </c>
      <c r="O46" s="175">
        <f t="shared" si="31"/>
        <v>2344.7799999999997</v>
      </c>
      <c r="P46" s="175">
        <f t="shared" si="31"/>
        <v>365295.37143558328</v>
      </c>
      <c r="Q46" s="175">
        <f t="shared" si="31"/>
        <v>1499537.9585644167</v>
      </c>
    </row>
    <row r="50" spans="3:15" x14ac:dyDescent="0.2">
      <c r="C50" s="2" t="s">
        <v>20</v>
      </c>
      <c r="E50" s="2"/>
      <c r="H50" s="295" t="s">
        <v>22</v>
      </c>
      <c r="I50" s="295"/>
      <c r="N50" s="295" t="s">
        <v>22</v>
      </c>
      <c r="O50" s="295"/>
    </row>
    <row r="51" spans="3:15" x14ac:dyDescent="0.2">
      <c r="E51" s="2"/>
      <c r="I51" s="5"/>
    </row>
    <row r="52" spans="3:15" x14ac:dyDescent="0.2">
      <c r="E52" s="2"/>
      <c r="I52" s="5"/>
    </row>
    <row r="53" spans="3:15" x14ac:dyDescent="0.2">
      <c r="C53" s="118"/>
      <c r="E53" s="2"/>
      <c r="H53" s="118"/>
      <c r="I53" s="137"/>
      <c r="N53" s="119"/>
      <c r="O53" s="119"/>
    </row>
    <row r="54" spans="3:15" x14ac:dyDescent="0.2">
      <c r="C54" s="2" t="s">
        <v>21</v>
      </c>
      <c r="E54" s="2"/>
      <c r="H54" s="302" t="s">
        <v>24</v>
      </c>
      <c r="I54" s="302"/>
      <c r="N54" s="295" t="s">
        <v>23</v>
      </c>
      <c r="O54" s="295"/>
    </row>
  </sheetData>
  <sortState xmlns:xlrd2="http://schemas.microsoft.com/office/spreadsheetml/2017/richdata2" ref="B11:Q20">
    <sortCondition ref="B11:B20"/>
  </sortState>
  <mergeCells count="26">
    <mergeCell ref="A22:Q22"/>
    <mergeCell ref="A24:B24"/>
    <mergeCell ref="A25:Q25"/>
    <mergeCell ref="A27:B27"/>
    <mergeCell ref="A28:Q28"/>
    <mergeCell ref="H54:I54"/>
    <mergeCell ref="N54:O54"/>
    <mergeCell ref="H50:I50"/>
    <mergeCell ref="N50:O50"/>
    <mergeCell ref="A43:Q43"/>
    <mergeCell ref="A45:B45"/>
    <mergeCell ref="A40:Q40"/>
    <mergeCell ref="A42:B42"/>
    <mergeCell ref="A39:B39"/>
    <mergeCell ref="A30:B30"/>
    <mergeCell ref="A31:Q31"/>
    <mergeCell ref="A2:Q2"/>
    <mergeCell ref="A3:Q3"/>
    <mergeCell ref="A4:Q4"/>
    <mergeCell ref="B6:N6"/>
    <mergeCell ref="A21:B21"/>
    <mergeCell ref="A17:Q17"/>
    <mergeCell ref="A14:Q14"/>
    <mergeCell ref="A16:B16"/>
    <mergeCell ref="A11:Q11"/>
    <mergeCell ref="A13:B13"/>
  </mergeCells>
  <pageMargins left="0.7" right="0.7" top="0.75" bottom="0.75" header="0.3" footer="0.3"/>
  <pageSetup paperSize="5" scale="53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A23B-4A44-466A-B9EE-AA77AABA09BB}">
  <sheetPr>
    <pageSetUpPr fitToPage="1"/>
  </sheetPr>
  <dimension ref="A1:Q62"/>
  <sheetViews>
    <sheetView showGridLines="0" zoomScale="91" zoomScaleNormal="91" zoomScaleSheetLayoutView="48" workbookViewId="0">
      <selection activeCell="A5" sqref="A5:O5"/>
    </sheetView>
  </sheetViews>
  <sheetFormatPr baseColWidth="10" defaultColWidth="9.140625" defaultRowHeight="12.75" x14ac:dyDescent="0.2"/>
  <cols>
    <col min="1" max="1" width="6.5703125" style="87" customWidth="1"/>
    <col min="2" max="2" width="41.7109375" bestFit="1" customWidth="1"/>
    <col min="3" max="3" width="25" customWidth="1"/>
    <col min="4" max="6" width="25.42578125" customWidth="1"/>
    <col min="7" max="7" width="18.28515625" customWidth="1"/>
    <col min="8" max="8" width="13.28515625" customWidth="1"/>
    <col min="9" max="9" width="16.42578125" customWidth="1"/>
    <col min="10" max="10" width="13.28515625" customWidth="1"/>
    <col min="11" max="12" width="14.28515625" customWidth="1"/>
    <col min="13" max="14" width="13.28515625" customWidth="1"/>
    <col min="15" max="15" width="15.42578125" customWidth="1"/>
  </cols>
  <sheetData>
    <row r="1" spans="1:17" ht="37.5" customHeight="1" x14ac:dyDescent="0.2">
      <c r="A1" s="87" t="s">
        <v>1039</v>
      </c>
    </row>
    <row r="2" spans="1:17" ht="19.5" customHeight="1" x14ac:dyDescent="0.2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</row>
    <row r="3" spans="1:17" ht="9.75" customHeight="1" x14ac:dyDescent="0.2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7" ht="21.75" customHeight="1" x14ac:dyDescent="0.2">
      <c r="A4" s="291" t="s">
        <v>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7" ht="26.25" customHeight="1" x14ac:dyDescent="0.25">
      <c r="A5" s="291" t="s">
        <v>1110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14"/>
      <c r="Q5" s="14"/>
    </row>
    <row r="6" spans="1:17" ht="10.5" customHeight="1" x14ac:dyDescent="0.2">
      <c r="B6" s="122"/>
      <c r="C6" s="122"/>
      <c r="G6" s="122"/>
      <c r="H6" s="122"/>
      <c r="I6" s="122"/>
      <c r="K6" s="122"/>
      <c r="M6" s="122"/>
      <c r="N6" s="122"/>
    </row>
    <row r="7" spans="1:17" x14ac:dyDescent="0.2">
      <c r="A7" s="138"/>
      <c r="B7" s="295" t="s">
        <v>611</v>
      </c>
      <c r="C7" s="295"/>
      <c r="D7" s="295"/>
      <c r="E7" s="295"/>
      <c r="F7" s="295"/>
      <c r="G7" s="295"/>
      <c r="H7" s="295"/>
      <c r="I7" s="295"/>
      <c r="J7" s="295"/>
      <c r="K7" s="296"/>
      <c r="L7" s="297"/>
      <c r="M7" s="298"/>
      <c r="N7" s="295"/>
      <c r="O7" s="2"/>
    </row>
    <row r="8" spans="1:17" ht="14.25" customHeight="1" thickBot="1" x14ac:dyDescent="0.25">
      <c r="B8" s="122"/>
      <c r="C8" s="122"/>
      <c r="G8" s="122"/>
      <c r="H8" s="122"/>
      <c r="I8" s="122"/>
      <c r="K8" s="122"/>
      <c r="M8" s="122"/>
      <c r="N8" s="122"/>
    </row>
    <row r="9" spans="1:17" s="4" customFormat="1" ht="29.25" customHeight="1" thickBot="1" x14ac:dyDescent="0.25">
      <c r="A9" s="162" t="s">
        <v>8</v>
      </c>
      <c r="B9" s="123" t="s">
        <v>5</v>
      </c>
      <c r="C9" s="123" t="s">
        <v>17</v>
      </c>
      <c r="D9" s="123" t="s">
        <v>6</v>
      </c>
      <c r="E9" s="123" t="s">
        <v>259</v>
      </c>
      <c r="F9" s="123" t="s">
        <v>18</v>
      </c>
      <c r="G9" s="123" t="s">
        <v>12</v>
      </c>
      <c r="H9" s="123" t="s">
        <v>298</v>
      </c>
      <c r="I9" s="123" t="s">
        <v>299</v>
      </c>
      <c r="J9" s="123" t="s">
        <v>0</v>
      </c>
      <c r="K9" s="123" t="s">
        <v>1</v>
      </c>
      <c r="L9" s="123" t="s">
        <v>2</v>
      </c>
      <c r="M9" s="123" t="s">
        <v>300</v>
      </c>
      <c r="N9" s="123" t="s">
        <v>301</v>
      </c>
      <c r="O9" s="124" t="s">
        <v>10</v>
      </c>
    </row>
    <row r="10" spans="1:17" s="7" customFormat="1" ht="36.75" customHeight="1" x14ac:dyDescent="0.2">
      <c r="A10" s="299" t="s">
        <v>421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1"/>
    </row>
    <row r="11" spans="1:17" s="1" customFormat="1" ht="32.1" customHeight="1" x14ac:dyDescent="0.2">
      <c r="A11" s="125">
        <v>1</v>
      </c>
      <c r="B11" s="101" t="s">
        <v>504</v>
      </c>
      <c r="C11" s="109" t="s">
        <v>266</v>
      </c>
      <c r="D11" s="101" t="s">
        <v>505</v>
      </c>
      <c r="E11" s="126" t="s">
        <v>506</v>
      </c>
      <c r="F11" s="102" t="s">
        <v>261</v>
      </c>
      <c r="G11" s="113">
        <v>153000</v>
      </c>
      <c r="H11" s="113">
        <v>0</v>
      </c>
      <c r="I11" s="113">
        <f t="shared" ref="I11" si="0">SUM(G11:H11)</f>
        <v>153000</v>
      </c>
      <c r="J11" s="113">
        <f>IF(G11&gt;=Datos!$D$14,(Datos!$D$14*Datos!$C$14),IF(G11&lt;=Datos!$D$14,(G11*Datos!$C$14)))</f>
        <v>4391.1000000000004</v>
      </c>
      <c r="K11" s="113">
        <v>24572.29</v>
      </c>
      <c r="L11" s="113">
        <v>4651.2</v>
      </c>
      <c r="M11" s="113">
        <v>25</v>
      </c>
      <c r="N11" s="113">
        <f>+J11+K11+L11+M11</f>
        <v>33639.589999999997</v>
      </c>
      <c r="O11" s="100">
        <f t="shared" ref="O11" si="1">+I11-N11</f>
        <v>119360.41</v>
      </c>
    </row>
    <row r="12" spans="1:17" s="7" customFormat="1" ht="36.75" customHeight="1" x14ac:dyDescent="0.2">
      <c r="A12" s="310" t="s">
        <v>422</v>
      </c>
      <c r="B12" s="311"/>
      <c r="C12" s="103">
        <v>1</v>
      </c>
      <c r="D12" s="128"/>
      <c r="E12" s="129"/>
      <c r="F12" s="130"/>
      <c r="G12" s="131">
        <f t="shared" ref="G12:O12" si="2">SUM(G11:G11)</f>
        <v>153000</v>
      </c>
      <c r="H12" s="131">
        <f t="shared" si="2"/>
        <v>0</v>
      </c>
      <c r="I12" s="131">
        <f t="shared" si="2"/>
        <v>153000</v>
      </c>
      <c r="J12" s="131">
        <f t="shared" si="2"/>
        <v>4391.1000000000004</v>
      </c>
      <c r="K12" s="131">
        <f t="shared" si="2"/>
        <v>24572.29</v>
      </c>
      <c r="L12" s="131">
        <f t="shared" si="2"/>
        <v>4651.2</v>
      </c>
      <c r="M12" s="131">
        <f t="shared" si="2"/>
        <v>25</v>
      </c>
      <c r="N12" s="131">
        <f t="shared" si="2"/>
        <v>33639.589999999997</v>
      </c>
      <c r="O12" s="131">
        <f t="shared" si="2"/>
        <v>119360.41</v>
      </c>
    </row>
    <row r="13" spans="1:17" ht="36.75" customHeight="1" thickBot="1" x14ac:dyDescent="0.25">
      <c r="A13" s="306" t="s">
        <v>258</v>
      </c>
      <c r="B13" s="305"/>
      <c r="C13" s="303"/>
      <c r="D13" s="304"/>
      <c r="E13" s="304"/>
      <c r="F13" s="305"/>
      <c r="G13" s="161">
        <f>+G12</f>
        <v>153000</v>
      </c>
      <c r="H13" s="161">
        <f t="shared" ref="H13:O13" si="3">+H12</f>
        <v>0</v>
      </c>
      <c r="I13" s="161">
        <f t="shared" si="3"/>
        <v>153000</v>
      </c>
      <c r="J13" s="161">
        <f t="shared" si="3"/>
        <v>4391.1000000000004</v>
      </c>
      <c r="K13" s="161">
        <f t="shared" si="3"/>
        <v>24572.29</v>
      </c>
      <c r="L13" s="161">
        <f t="shared" si="3"/>
        <v>4651.2</v>
      </c>
      <c r="M13" s="161">
        <f t="shared" si="3"/>
        <v>25</v>
      </c>
      <c r="N13" s="161">
        <f t="shared" si="3"/>
        <v>33639.589999999997</v>
      </c>
      <c r="O13" s="161">
        <f t="shared" si="3"/>
        <v>119360.41</v>
      </c>
    </row>
    <row r="14" spans="1:17" s="16" customFormat="1" ht="32.1" customHeight="1" x14ac:dyDescent="0.2">
      <c r="A14" s="17"/>
      <c r="B14" s="134"/>
      <c r="C14" s="134"/>
      <c r="D14" s="134"/>
      <c r="E14" s="134"/>
      <c r="F14" s="134"/>
      <c r="G14" s="135"/>
      <c r="H14" s="135"/>
      <c r="I14" s="135"/>
      <c r="J14" s="135"/>
      <c r="K14" s="135"/>
      <c r="L14" s="135"/>
      <c r="M14" s="135"/>
      <c r="N14" s="135"/>
      <c r="O14" s="135"/>
    </row>
    <row r="15" spans="1:17" s="1" customFormat="1" ht="32.1" customHeight="1" x14ac:dyDescent="0.2">
      <c r="A15" s="87"/>
      <c r="B15"/>
      <c r="C15"/>
      <c r="D15"/>
      <c r="E15"/>
      <c r="F15"/>
      <c r="G15" s="136"/>
      <c r="H15"/>
      <c r="I15"/>
      <c r="J15"/>
      <c r="K15"/>
      <c r="L15"/>
      <c r="M15"/>
      <c r="N15"/>
      <c r="O15" s="136"/>
    </row>
    <row r="16" spans="1:17" ht="24.75" customHeight="1" x14ac:dyDescent="0.2"/>
    <row r="17" spans="1:16" ht="21.75" customHeight="1" x14ac:dyDescent="0.2">
      <c r="C17" s="2" t="s">
        <v>20</v>
      </c>
      <c r="D17" s="2"/>
      <c r="E17" s="2"/>
      <c r="F17" s="295" t="s">
        <v>22</v>
      </c>
      <c r="G17" s="295"/>
      <c r="L17" s="295" t="s">
        <v>22</v>
      </c>
      <c r="M17" s="295"/>
      <c r="O17" s="2"/>
    </row>
    <row r="18" spans="1:16" s="2" customFormat="1" ht="21.75" customHeight="1" x14ac:dyDescent="0.2">
      <c r="A18" s="87"/>
      <c r="B18"/>
      <c r="F18"/>
      <c r="G18"/>
      <c r="H18"/>
      <c r="I18"/>
      <c r="J18"/>
      <c r="K18"/>
      <c r="L18"/>
      <c r="P18"/>
    </row>
    <row r="19" spans="1:16" s="2" customFormat="1" ht="21.75" customHeight="1" x14ac:dyDescent="0.2">
      <c r="A19" s="7"/>
      <c r="B19"/>
      <c r="F19"/>
      <c r="G19"/>
      <c r="H19"/>
      <c r="I19"/>
      <c r="J19"/>
      <c r="K19"/>
      <c r="L19"/>
      <c r="M19"/>
      <c r="N19"/>
      <c r="O19"/>
    </row>
    <row r="20" spans="1:16" s="2" customFormat="1" ht="21.75" customHeight="1" x14ac:dyDescent="0.2">
      <c r="A20" s="7"/>
      <c r="B20"/>
      <c r="C20" s="118"/>
      <c r="F20" s="118"/>
      <c r="G20" s="137"/>
      <c r="H20"/>
      <c r="I20"/>
      <c r="J20"/>
      <c r="K20"/>
      <c r="L20" s="119"/>
      <c r="M20" s="119"/>
      <c r="N20"/>
      <c r="O20"/>
    </row>
    <row r="21" spans="1:16" ht="21.75" customHeight="1" x14ac:dyDescent="0.2">
      <c r="A21" s="7"/>
      <c r="C21" s="2" t="s">
        <v>21</v>
      </c>
      <c r="D21" s="2"/>
      <c r="E21" s="2"/>
      <c r="F21" s="302" t="s">
        <v>24</v>
      </c>
      <c r="G21" s="302"/>
      <c r="L21" s="295" t="s">
        <v>23</v>
      </c>
      <c r="M21" s="295"/>
    </row>
    <row r="22" spans="1:16" ht="21.75" customHeight="1" x14ac:dyDescent="0.2">
      <c r="A22" s="7"/>
    </row>
    <row r="23" spans="1:16" ht="21.75" customHeight="1" x14ac:dyDescent="0.2">
      <c r="A23" s="1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6" ht="21.75" customHeight="1" x14ac:dyDescent="0.2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 ht="21.75" customHeight="1" x14ac:dyDescent="0.2">
      <c r="A25" s="2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 ht="21.75" customHeight="1" x14ac:dyDescent="0.2">
      <c r="A26" s="2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ht="21.75" customHeight="1" x14ac:dyDescent="0.2">
      <c r="A27" s="2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ht="21.75" customHeight="1" x14ac:dyDescent="0.2">
      <c r="A28" s="2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ht="14.25" x14ac:dyDescent="0.2">
      <c r="A29" s="2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ht="14.25" x14ac:dyDescent="0.2">
      <c r="A30" s="2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ht="14.25" x14ac:dyDescent="0.2">
      <c r="A31" s="2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ht="14.25" x14ac:dyDescent="0.2">
      <c r="A32" s="2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25" x14ac:dyDescent="0.2">
      <c r="A33" s="8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4.25" x14ac:dyDescent="0.2">
      <c r="A34" s="8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36" customHeight="1" x14ac:dyDescent="0.2">
      <c r="A35" s="2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1" customFormat="1" ht="36" customHeight="1" x14ac:dyDescent="0.2">
      <c r="A36" s="2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25" x14ac:dyDescent="0.2">
      <c r="A37" s="2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36" customHeight="1" x14ac:dyDescent="0.2">
      <c r="A38" s="2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36" customHeight="1" x14ac:dyDescent="0.2">
      <c r="A39" s="2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36" customHeight="1" x14ac:dyDescent="0.2">
      <c r="A40" s="2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36" customHeight="1" x14ac:dyDescent="0.2">
      <c r="A41" s="2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25" x14ac:dyDescent="0.2">
      <c r="A42" s="2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25" x14ac:dyDescent="0.2">
      <c r="A43" s="2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25" x14ac:dyDescent="0.2">
      <c r="A44" s="2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25" x14ac:dyDescent="0.2">
      <c r="A45" s="2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25" x14ac:dyDescent="0.2">
      <c r="A46" s="2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25" x14ac:dyDescent="0.2">
      <c r="A47" s="8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4.25" x14ac:dyDescent="0.2">
      <c r="A48" s="8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s="3" customFormat="1" ht="36" customHeight="1" x14ac:dyDescent="0.2">
      <c r="A49" s="8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s="3" customFormat="1" ht="36" customHeight="1" x14ac:dyDescent="0.2">
      <c r="A50" s="8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s="3" customFormat="1" ht="36" customHeight="1" x14ac:dyDescent="0.2">
      <c r="A51" s="85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s="3" customFormat="1" ht="36" customHeight="1" x14ac:dyDescent="0.2">
      <c r="A52" s="8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s="3" customFormat="1" ht="36" customHeight="1" x14ac:dyDescent="0.2">
      <c r="A53" s="8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s="3" customFormat="1" ht="36" customHeight="1" x14ac:dyDescent="0.2">
      <c r="A54" s="85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s="3" customFormat="1" ht="36" customHeight="1" x14ac:dyDescent="0.2">
      <c r="A55" s="8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s="3" customFormat="1" ht="36" customHeight="1" x14ac:dyDescent="0.2">
      <c r="A56" s="8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s="3" customFormat="1" ht="36" customHeight="1" x14ac:dyDescent="0.2">
      <c r="A57" s="8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s="3" customFormat="1" ht="36" customHeight="1" x14ac:dyDescent="0.2">
      <c r="A58" s="8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s="3" customFormat="1" ht="36" customHeight="1" x14ac:dyDescent="0.2">
      <c r="A59" s="85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s="3" customFormat="1" ht="36" customHeight="1" x14ac:dyDescent="0.2">
      <c r="A60" s="86"/>
    </row>
    <row r="61" spans="1:15" s="3" customFormat="1" ht="36" customHeight="1" x14ac:dyDescent="0.2">
      <c r="A61" s="87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3" customFormat="1" ht="36" customHeight="1" x14ac:dyDescent="0.2">
      <c r="A62" s="87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12">
    <mergeCell ref="F21:G21"/>
    <mergeCell ref="L21:M21"/>
    <mergeCell ref="A13:B13"/>
    <mergeCell ref="C13:F13"/>
    <mergeCell ref="F17:G17"/>
    <mergeCell ref="L17:M17"/>
    <mergeCell ref="A12:B12"/>
    <mergeCell ref="A2:O2"/>
    <mergeCell ref="A4:O4"/>
    <mergeCell ref="A5:O5"/>
    <mergeCell ref="A10:O10"/>
    <mergeCell ref="B7:N7"/>
  </mergeCells>
  <printOptions horizontalCentered="1"/>
  <pageMargins left="0.7" right="0.7" top="0.75" bottom="0.75" header="0.3" footer="0.3"/>
  <pageSetup paperSize="5" scale="58" fitToHeight="0" orientation="landscape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106" zoomScaleNormal="106" workbookViewId="0">
      <selection activeCell="M29" sqref="M29"/>
    </sheetView>
  </sheetViews>
  <sheetFormatPr baseColWidth="10"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15</vt:i4>
      </vt:variant>
    </vt:vector>
  </HeadingPairs>
  <TitlesOfParts>
    <vt:vector size="24" baseType="lpstr">
      <vt:lpstr>Datos</vt:lpstr>
      <vt:lpstr>Nomina Fijos</vt:lpstr>
      <vt:lpstr>Nomina Interinato</vt:lpstr>
      <vt:lpstr>Nomina Suplencia</vt:lpstr>
      <vt:lpstr>Temporal Cargos de Carrera</vt:lpstr>
      <vt:lpstr>Nomina Personal Vigilancia</vt:lpstr>
      <vt:lpstr>Nómina Personal Eventual</vt:lpstr>
      <vt:lpstr>Nomina Tramite de Pensión</vt:lpstr>
      <vt:lpstr>FIRMAS</vt:lpstr>
      <vt:lpstr>Datos!Área_de_impresión</vt:lpstr>
      <vt:lpstr>'Nomina Fijos'!Área_de_impresión</vt:lpstr>
      <vt:lpstr>'Nomina Interinato'!Área_de_impresión</vt:lpstr>
      <vt:lpstr>'Nómina Personal Eventual'!Área_de_impresión</vt:lpstr>
      <vt:lpstr>'Nomina Personal Vigilancia'!Área_de_impresión</vt:lpstr>
      <vt:lpstr>'Nomina Suplencia'!Área_de_impresión</vt:lpstr>
      <vt:lpstr>'Nomina Tramite de Pensión'!Área_de_impresión</vt:lpstr>
      <vt:lpstr>'Temporal Cargos de Carrera'!Área_de_impresión</vt:lpstr>
      <vt:lpstr>'Nomina Fijos'!Títulos_a_imprimir</vt:lpstr>
      <vt:lpstr>'Nomina Interinato'!Títulos_a_imprimir</vt:lpstr>
      <vt:lpstr>'Nómina Personal Eventual'!Títulos_a_imprimir</vt:lpstr>
      <vt:lpstr>'Nomina Personal Vigilancia'!Títulos_a_imprimir</vt:lpstr>
      <vt:lpstr>'Nomina Suplencia'!Títulos_a_imprimir</vt:lpstr>
      <vt:lpstr>'Nomina Tramite de Pensión'!Títulos_a_imprimir</vt:lpstr>
      <vt:lpstr>'Temporal Cargos de Carrera'!Títulos_a_imprimir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Valentina Uribe</cp:lastModifiedBy>
  <cp:lastPrinted>2026-05-22T13:43:59Z</cp:lastPrinted>
  <dcterms:created xsi:type="dcterms:W3CDTF">2017-10-11T04:49:31Z</dcterms:created>
  <dcterms:modified xsi:type="dcterms:W3CDTF">2026-05-25T15:28:15Z</dcterms:modified>
</cp:coreProperties>
</file>